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r/Documents/Novostavba BD Hlaváčkova II 6.1.2025/Rozpočet od projektanta/"/>
    </mc:Choice>
  </mc:AlternateContent>
  <xr:revisionPtr revIDLastSave="0" documentId="13_ncr:1_{DFB80514-7BFB-9248-8FCE-A92FFD63888B}" xr6:coauthVersionLast="47" xr6:coauthVersionMax="47" xr10:uidLastSave="{00000000-0000-0000-0000-000000000000}"/>
  <bookViews>
    <workbookView xWindow="0" yWindow="0" windowWidth="28800" windowHeight="18000" tabRatio="629" activeTab="2" xr2:uid="{9CE7110A-806E-4462-939F-DCA1EDA167B0}"/>
  </bookViews>
  <sheets>
    <sheet name="Rekapitulace" sheetId="1" r:id="rId1"/>
    <sheet name="DOPL.NÁKL." sheetId="15" r:id="rId2"/>
    <sheet name="položky" sheetId="2" r:id="rId3"/>
    <sheet name="ÚT- Kotelna" sheetId="5" r:id="rId4"/>
    <sheet name="ÚT - Otop.soust." sheetId="6" r:id="rId5"/>
    <sheet name="ZTI" sheetId="7" r:id="rId6"/>
    <sheet name="VZT" sheetId="8" r:id="rId7"/>
    <sheet name="Silnoproud" sheetId="9" r:id="rId8"/>
    <sheet name="LDP" sheetId="10" r:id="rId9"/>
    <sheet name="Slabo" sheetId="11" r:id="rId10"/>
  </sheets>
  <definedNames>
    <definedName name="_xlnm._FilterDatabase" localSheetId="4" hidden="1">'ÚT - Otop.soust.'!$C$125:$K$234</definedName>
    <definedName name="_xlnm._FilterDatabase" localSheetId="3" hidden="1">'ÚT- Kotelna'!$C$123:$K$264</definedName>
    <definedName name="A">#REF!</definedName>
    <definedName name="CelkemDPHVypocet" localSheetId="5">ZTI!#REF!</definedName>
    <definedName name="CenaCelkem">ZTI!#REF!</definedName>
    <definedName name="CenaCelkemBezDPH">ZTI!#REF!</definedName>
    <definedName name="CenaCelkemVypocet" localSheetId="5">ZTI!#REF!</definedName>
    <definedName name="cisloobjektu" localSheetId="7">#REF!</definedName>
    <definedName name="cisloobjektu">ZTI!#REF!</definedName>
    <definedName name="CisloRozpoctu">#REF!</definedName>
    <definedName name="cislostavby" localSheetId="7">#REF!</definedName>
    <definedName name="CisloStavby" localSheetId="5">ZTI!#REF!</definedName>
    <definedName name="cislostavby">#REF!</definedName>
    <definedName name="CisloStavebnihoRozpoctu">ZTI!#REF!</definedName>
    <definedName name="dadresa">ZTI!#REF!</definedName>
    <definedName name="Datum">#REF!</definedName>
    <definedName name="DIČ" localSheetId="5">ZTI!#REF!</definedName>
    <definedName name="dmisto">ZTI!#REF!</definedName>
    <definedName name="Dodavka">#REF!</definedName>
    <definedName name="Dodavka0">#REF!</definedName>
    <definedName name="DPHSni">ZTI!#REF!</definedName>
    <definedName name="DPHZakl">ZTI!#REF!</definedName>
    <definedName name="dpsc" localSheetId="5">ZTI!#REF!</definedName>
    <definedName name="Excel_BuiltIn_Print_Titles_2_1">#REF!</definedName>
    <definedName name="GEKO_chlazeni">#REF!</definedName>
    <definedName name="HSV">#REF!</definedName>
    <definedName name="HSV0">#REF!</definedName>
    <definedName name="HZS">#REF!</definedName>
    <definedName name="HZS0">#REF!</definedName>
    <definedName name="IČO" localSheetId="5">ZTI!#REF!</definedName>
    <definedName name="JKSO">#REF!</definedName>
    <definedName name="Mena">ZTI!#REF!</definedName>
    <definedName name="MistoStavby">ZTI!#REF!</definedName>
    <definedName name="MJ">#REF!</definedName>
    <definedName name="Mont">#REF!</definedName>
    <definedName name="Montaz0">#REF!</definedName>
    <definedName name="nazevobjektu" localSheetId="7">#REF!</definedName>
    <definedName name="nazevobjektu">ZTI!#REF!</definedName>
    <definedName name="NazevRozpoctu">#REF!</definedName>
    <definedName name="nazevstavby" localSheetId="7">#REF!</definedName>
    <definedName name="NazevStavby" localSheetId="5">ZTI!#REF!</definedName>
    <definedName name="nazevstavby">#REF!</definedName>
    <definedName name="NazevStavebnihoRozpoctu">ZTI!#REF!</definedName>
    <definedName name="_xlnm.Print_Titles" localSheetId="8">LDP!$1:$4</definedName>
    <definedName name="_xlnm.Print_Titles" localSheetId="2">položky!$1:$3</definedName>
    <definedName name="_xlnm.Print_Titles" localSheetId="7">Silnoproud!$1:$4</definedName>
    <definedName name="_xlnm.Print_Titles" localSheetId="9">Slabo!$1:$4</definedName>
    <definedName name="_xlnm.Print_Titles" localSheetId="4">'ÚT - Otop.soust.'!$125:$125</definedName>
    <definedName name="_xlnm.Print_Titles" localSheetId="3">'ÚT- Kotelna'!$123:$123</definedName>
    <definedName name="_xlnm.Print_Titles" localSheetId="6">VZT!$1:$4</definedName>
    <definedName name="_xlnm.Print_Titles" localSheetId="5">ZTI!$1:$4</definedName>
    <definedName name="oadresa">ZTI!#REF!</definedName>
    <definedName name="Objednatel" localSheetId="5">ZTI!#REF!</definedName>
    <definedName name="Objednatel">#REF!</definedName>
    <definedName name="Objekt" localSheetId="5">ZTI!#REF!</definedName>
    <definedName name="_xlnm.Print_Area" localSheetId="1">'DOPL.NÁKL.'!$A$1:$L$28</definedName>
    <definedName name="_xlnm.Print_Area" localSheetId="8">LDP!$B$1:$L$66</definedName>
    <definedName name="_xlnm.Print_Area" localSheetId="2">položky!$A$1:$L$614</definedName>
    <definedName name="_xlnm.Print_Area" localSheetId="0">Rekapitulace!$A$1:$D$47</definedName>
    <definedName name="_xlnm.Print_Area" localSheetId="7">Silnoproud!$A$1:$M$207</definedName>
    <definedName name="_xlnm.Print_Area" localSheetId="9">Slabo!$A$1:$P$88</definedName>
    <definedName name="_xlnm.Print_Area" localSheetId="4">'ÚT - Otop.soust.'!$A$112:$J$236</definedName>
    <definedName name="_xlnm.Print_Area" localSheetId="3">'ÚT- Kotelna'!$A$110:$J$266</definedName>
    <definedName name="_xlnm.Print_Area" localSheetId="6">VZT!$A$1:$F$317</definedName>
    <definedName name="_xlnm.Print_Area" localSheetId="5">ZTI!$A$3:$J$426</definedName>
    <definedName name="odic" localSheetId="5">ZTI!#REF!</definedName>
    <definedName name="oico" localSheetId="5">ZTI!#REF!</definedName>
    <definedName name="omisto" localSheetId="5">ZTI!#REF!</definedName>
    <definedName name="onazev" localSheetId="5">ZTI!#REF!</definedName>
    <definedName name="opsc" localSheetId="5">ZTI!#REF!</definedName>
    <definedName name="padresa">ZTI!#REF!</definedName>
    <definedName name="pdic">ZTI!#REF!</definedName>
    <definedName name="pico">ZTI!#REF!</definedName>
    <definedName name="pmisto">ZTI!#REF!</definedName>
    <definedName name="PocetMJ" localSheetId="7">#REF!</definedName>
    <definedName name="PocetMJ">#REF!</definedName>
    <definedName name="PoptavkaID">ZTI!#REF!</definedName>
    <definedName name="Poznamka">#REF!</definedName>
    <definedName name="pPSC">ZTI!#REF!</definedName>
    <definedName name="Projektant" localSheetId="7">#REF!</definedName>
    <definedName name="Projektant">ZTI!#REF!</definedName>
    <definedName name="PSV">#REF!</definedName>
    <definedName name="PSV0">#REF!</definedName>
    <definedName name="s">#REF!</definedName>
    <definedName name="SazbaDPH1" localSheetId="7">#REF!</definedName>
    <definedName name="SazbaDPH1" localSheetId="5">ZTI!#REF!</definedName>
    <definedName name="SazbaDPH1">#REF!</definedName>
    <definedName name="SazbaDPH2" localSheetId="7">#REF!</definedName>
    <definedName name="SazbaDPH2" localSheetId="5">ZTI!#REF!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isk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>ZTI!#REF!</definedName>
    <definedName name="Z_B7E7C763_C459_487D_8ABA_5CFDDFBD5A84_.wvu.Cols" localSheetId="5" hidden="1">ZTI!$A:$A</definedName>
    <definedName name="Z_B7E7C763_C459_487D_8ABA_5CFDDFBD5A84_.wvu.PrintArea" localSheetId="5" hidden="1">ZTI!#REF!</definedName>
    <definedName name="Zakazka">#REF!</definedName>
    <definedName name="Zaklad22">#REF!</definedName>
    <definedName name="Zaklad5">#REF!</definedName>
    <definedName name="ZakladDPHSni">ZTI!#REF!</definedName>
    <definedName name="ZakladDPHSniVypocet" localSheetId="5">ZTI!#REF!</definedName>
    <definedName name="ZakladDPHZakl">ZTI!#REF!</definedName>
    <definedName name="ZakladDPHZaklVypocet" localSheetId="5">ZTI!#REF!</definedName>
    <definedName name="Zaokrouhleni">ZTI!#REF!</definedName>
    <definedName name="Zhotovitel" localSheetId="7">#REF!</definedName>
    <definedName name="Zhotovitel">ZTI!#REF!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5" l="1"/>
  <c r="C45" i="1" s="1"/>
  <c r="G299" i="2"/>
  <c r="G298" i="2"/>
  <c r="G295" i="2"/>
  <c r="J295" i="2"/>
  <c r="L295" i="2"/>
  <c r="G296" i="2"/>
  <c r="J296" i="2"/>
  <c r="L296" i="2"/>
  <c r="G297" i="2"/>
  <c r="J297" i="2"/>
  <c r="L297" i="2"/>
  <c r="G294" i="2"/>
  <c r="L294" i="2" l="1"/>
  <c r="J294" i="2"/>
  <c r="J299" i="2"/>
  <c r="L299" i="2"/>
  <c r="L298" i="2"/>
  <c r="J298" i="2"/>
  <c r="H27" i="10"/>
  <c r="J380" i="7"/>
  <c r="J382" i="7"/>
  <c r="J384" i="7"/>
  <c r="J386" i="7"/>
  <c r="J388" i="7"/>
  <c r="J389" i="7"/>
  <c r="J390" i="7"/>
  <c r="J392" i="7"/>
  <c r="J393" i="7"/>
  <c r="J396" i="7"/>
  <c r="J398" i="7"/>
  <c r="J399" i="7"/>
  <c r="J400" i="7"/>
  <c r="J402" i="7"/>
  <c r="J404" i="7"/>
  <c r="H380" i="7"/>
  <c r="H382" i="7"/>
  <c r="H384" i="7"/>
  <c r="H386" i="7"/>
  <c r="H388" i="7"/>
  <c r="H389" i="7"/>
  <c r="H390" i="7"/>
  <c r="H392" i="7"/>
  <c r="H393" i="7"/>
  <c r="H396" i="7"/>
  <c r="H398" i="7"/>
  <c r="H399" i="7"/>
  <c r="H400" i="7"/>
  <c r="H402" i="7"/>
  <c r="H404" i="7"/>
  <c r="H378" i="7"/>
  <c r="J378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62" i="7"/>
  <c r="H363" i="7"/>
  <c r="H364" i="7"/>
  <c r="H365" i="7"/>
  <c r="H366" i="7"/>
  <c r="H367" i="7"/>
  <c r="H368" i="7"/>
  <c r="H369" i="7"/>
  <c r="H370" i="7"/>
  <c r="H371" i="7"/>
  <c r="H372" i="7"/>
  <c r="H373" i="7"/>
  <c r="H374" i="7"/>
  <c r="H362" i="7"/>
  <c r="H340" i="7"/>
  <c r="H341" i="7"/>
  <c r="H342" i="7"/>
  <c r="H343" i="7"/>
  <c r="H344" i="7"/>
  <c r="H345" i="7"/>
  <c r="H346" i="7"/>
  <c r="H347" i="7"/>
  <c r="H348" i="7"/>
  <c r="H349" i="7"/>
  <c r="H350" i="7"/>
  <c r="H351" i="7"/>
  <c r="H353" i="7"/>
  <c r="H339" i="7"/>
  <c r="H259" i="7"/>
  <c r="J233" i="7"/>
  <c r="J234" i="7"/>
  <c r="J237" i="7"/>
  <c r="J238" i="7"/>
  <c r="J239" i="7"/>
  <c r="J240" i="7"/>
  <c r="J242" i="7"/>
  <c r="J243" i="7"/>
  <c r="J245" i="7"/>
  <c r="J246" i="7"/>
  <c r="J248" i="7"/>
  <c r="J249" i="7"/>
  <c r="J250" i="7"/>
  <c r="J253" i="7"/>
  <c r="J254" i="7"/>
  <c r="J255" i="7"/>
  <c r="J256" i="7"/>
  <c r="J257" i="7"/>
  <c r="J262" i="7"/>
  <c r="J263" i="7"/>
  <c r="J264" i="7"/>
  <c r="J265" i="7"/>
  <c r="J267" i="7"/>
  <c r="J269" i="7"/>
  <c r="J272" i="7"/>
  <c r="J273" i="7"/>
  <c r="J274" i="7"/>
  <c r="J275" i="7"/>
  <c r="J276" i="7"/>
  <c r="J277" i="7"/>
  <c r="J279" i="7"/>
  <c r="J281" i="7"/>
  <c r="J282" i="7"/>
  <c r="J283" i="7"/>
  <c r="J287" i="7"/>
  <c r="J288" i="7"/>
  <c r="J291" i="7"/>
  <c r="J293" i="7"/>
  <c r="J294" i="7"/>
  <c r="J297" i="7"/>
  <c r="J301" i="7"/>
  <c r="J303" i="7"/>
  <c r="J304" i="7"/>
  <c r="J306" i="7"/>
  <c r="J308" i="7"/>
  <c r="J310" i="7"/>
  <c r="J312" i="7"/>
  <c r="J313" i="7"/>
  <c r="J315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H331" i="7"/>
  <c r="H332" i="7"/>
  <c r="H329" i="7"/>
  <c r="H327" i="7"/>
  <c r="H325" i="7"/>
  <c r="H323" i="7"/>
  <c r="H233" i="7"/>
  <c r="H234" i="7"/>
  <c r="H237" i="7"/>
  <c r="H238" i="7"/>
  <c r="H239" i="7"/>
  <c r="H240" i="7"/>
  <c r="H242" i="7"/>
  <c r="H243" i="7"/>
  <c r="H245" i="7"/>
  <c r="H246" i="7"/>
  <c r="H248" i="7"/>
  <c r="H249" i="7"/>
  <c r="H250" i="7"/>
  <c r="H253" i="7"/>
  <c r="H254" i="7"/>
  <c r="H255" i="7"/>
  <c r="H256" i="7"/>
  <c r="H257" i="7"/>
  <c r="H262" i="7"/>
  <c r="H263" i="7"/>
  <c r="H264" i="7"/>
  <c r="H265" i="7"/>
  <c r="H267" i="7"/>
  <c r="H269" i="7"/>
  <c r="H272" i="7"/>
  <c r="H273" i="7"/>
  <c r="H274" i="7"/>
  <c r="H275" i="7"/>
  <c r="H276" i="7"/>
  <c r="H277" i="7"/>
  <c r="H279" i="7"/>
  <c r="H281" i="7"/>
  <c r="H282" i="7"/>
  <c r="H283" i="7"/>
  <c r="H287" i="7"/>
  <c r="H288" i="7"/>
  <c r="H291" i="7"/>
  <c r="H293" i="7"/>
  <c r="H294" i="7"/>
  <c r="H297" i="7"/>
  <c r="H301" i="7"/>
  <c r="H303" i="7"/>
  <c r="H304" i="7"/>
  <c r="H306" i="7"/>
  <c r="H308" i="7"/>
  <c r="H310" i="7"/>
  <c r="H312" i="7"/>
  <c r="H313" i="7"/>
  <c r="H315" i="7"/>
  <c r="H317" i="7"/>
  <c r="H318" i="7"/>
  <c r="H319" i="7"/>
  <c r="H320" i="7"/>
  <c r="J190" i="7"/>
  <c r="H206" i="7"/>
  <c r="J206" i="7"/>
  <c r="H207" i="7"/>
  <c r="J207" i="7"/>
  <c r="H209" i="7"/>
  <c r="J209" i="7"/>
  <c r="H210" i="7"/>
  <c r="J210" i="7"/>
  <c r="H211" i="7"/>
  <c r="J211" i="7"/>
  <c r="H212" i="7"/>
  <c r="J212" i="7"/>
  <c r="H213" i="7"/>
  <c r="J213" i="7"/>
  <c r="H214" i="7"/>
  <c r="J214" i="7"/>
  <c r="H216" i="7"/>
  <c r="J216" i="7"/>
  <c r="H217" i="7"/>
  <c r="J217" i="7"/>
  <c r="H218" i="7"/>
  <c r="J218" i="7"/>
  <c r="H219" i="7"/>
  <c r="J219" i="7"/>
  <c r="H220" i="7"/>
  <c r="J220" i="7"/>
  <c r="H221" i="7"/>
  <c r="J221" i="7"/>
  <c r="H222" i="7"/>
  <c r="J222" i="7"/>
  <c r="H223" i="7"/>
  <c r="J223" i="7"/>
  <c r="H224" i="7"/>
  <c r="J224" i="7"/>
  <c r="H225" i="7"/>
  <c r="J225" i="7"/>
  <c r="H226" i="7"/>
  <c r="J226" i="7"/>
  <c r="H227" i="7"/>
  <c r="J227" i="7"/>
  <c r="H228" i="7"/>
  <c r="J228" i="7"/>
  <c r="H229" i="7"/>
  <c r="J229" i="7"/>
  <c r="H230" i="7"/>
  <c r="J230" i="7"/>
  <c r="J205" i="7"/>
  <c r="H205" i="7"/>
  <c r="J204" i="7"/>
  <c r="H204" i="7"/>
  <c r="J203" i="7"/>
  <c r="H203" i="7"/>
  <c r="J202" i="7"/>
  <c r="H202" i="7"/>
  <c r="H198" i="7"/>
  <c r="J198" i="7"/>
  <c r="H199" i="7"/>
  <c r="J199" i="7"/>
  <c r="H200" i="7"/>
  <c r="J200" i="7"/>
  <c r="J197" i="7"/>
  <c r="H197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72" i="7"/>
  <c r="H29" i="7"/>
  <c r="J29" i="7"/>
  <c r="H30" i="7"/>
  <c r="J30" i="7"/>
  <c r="H31" i="7"/>
  <c r="J31" i="7"/>
  <c r="H32" i="7"/>
  <c r="J32" i="7"/>
  <c r="H33" i="7"/>
  <c r="J33" i="7"/>
  <c r="H34" i="7"/>
  <c r="J34" i="7"/>
  <c r="H35" i="7"/>
  <c r="J35" i="7"/>
  <c r="H38" i="7"/>
  <c r="J38" i="7"/>
  <c r="H39" i="7"/>
  <c r="J39" i="7"/>
  <c r="H40" i="7"/>
  <c r="J40" i="7"/>
  <c r="H41" i="7"/>
  <c r="J41" i="7"/>
  <c r="H42" i="7"/>
  <c r="J42" i="7"/>
  <c r="H43" i="7"/>
  <c r="J43" i="7"/>
  <c r="H44" i="7"/>
  <c r="J44" i="7"/>
  <c r="H48" i="7"/>
  <c r="J48" i="7"/>
  <c r="H49" i="7"/>
  <c r="J49" i="7"/>
  <c r="H50" i="7"/>
  <c r="J50" i="7"/>
  <c r="H51" i="7"/>
  <c r="J51" i="7"/>
  <c r="H52" i="7"/>
  <c r="J52" i="7"/>
  <c r="J53" i="7"/>
  <c r="H54" i="7"/>
  <c r="J54" i="7"/>
  <c r="H55" i="7"/>
  <c r="J55" i="7"/>
  <c r="H56" i="7"/>
  <c r="J56" i="7"/>
  <c r="H57" i="7"/>
  <c r="J57" i="7"/>
  <c r="H58" i="7"/>
  <c r="J58" i="7"/>
  <c r="H59" i="7"/>
  <c r="J59" i="7"/>
  <c r="H60" i="7"/>
  <c r="J60" i="7"/>
  <c r="H61" i="7"/>
  <c r="J61" i="7"/>
  <c r="J62" i="7"/>
  <c r="H63" i="7"/>
  <c r="J63" i="7"/>
  <c r="H64" i="7"/>
  <c r="J64" i="7"/>
  <c r="H65" i="7"/>
  <c r="J65" i="7"/>
  <c r="H66" i="7"/>
  <c r="J66" i="7"/>
  <c r="H67" i="7"/>
  <c r="J67" i="7"/>
  <c r="H68" i="7"/>
  <c r="J68" i="7"/>
  <c r="H69" i="7"/>
  <c r="J69" i="7"/>
  <c r="H70" i="7"/>
  <c r="J70" i="7"/>
  <c r="H71" i="7"/>
  <c r="J71" i="7"/>
  <c r="J72" i="7"/>
  <c r="H73" i="7"/>
  <c r="J73" i="7"/>
  <c r="H74" i="7"/>
  <c r="J74" i="7"/>
  <c r="H75" i="7"/>
  <c r="J75" i="7"/>
  <c r="H76" i="7"/>
  <c r="J76" i="7"/>
  <c r="H77" i="7"/>
  <c r="J77" i="7"/>
  <c r="H78" i="7"/>
  <c r="J78" i="7"/>
  <c r="H79" i="7"/>
  <c r="J79" i="7"/>
  <c r="J82" i="7"/>
  <c r="H85" i="7"/>
  <c r="J85" i="7"/>
  <c r="H86" i="7"/>
  <c r="J86" i="7"/>
  <c r="H87" i="7"/>
  <c r="J87" i="7"/>
  <c r="H88" i="7"/>
  <c r="J88" i="7"/>
  <c r="H89" i="7"/>
  <c r="J89" i="7"/>
  <c r="H92" i="7"/>
  <c r="J92" i="7"/>
  <c r="H93" i="7"/>
  <c r="J93" i="7"/>
  <c r="H94" i="7"/>
  <c r="J94" i="7"/>
  <c r="H96" i="7"/>
  <c r="J96" i="7"/>
  <c r="H97" i="7"/>
  <c r="J97" i="7"/>
  <c r="H98" i="7"/>
  <c r="J98" i="7"/>
  <c r="H100" i="7"/>
  <c r="J100" i="7"/>
  <c r="H101" i="7"/>
  <c r="J101" i="7"/>
  <c r="H102" i="7"/>
  <c r="J102" i="7"/>
  <c r="H104" i="7"/>
  <c r="J104" i="7"/>
  <c r="H105" i="7"/>
  <c r="J105" i="7"/>
  <c r="H107" i="7"/>
  <c r="J107" i="7"/>
  <c r="H108" i="7"/>
  <c r="J108" i="7"/>
  <c r="H109" i="7"/>
  <c r="J109" i="7"/>
  <c r="H110" i="7"/>
  <c r="J110" i="7"/>
  <c r="H111" i="7"/>
  <c r="J111" i="7"/>
  <c r="H113" i="7"/>
  <c r="J113" i="7"/>
  <c r="H114" i="7"/>
  <c r="J114" i="7"/>
  <c r="H115" i="7"/>
  <c r="J115" i="7"/>
  <c r="H117" i="7"/>
  <c r="J117" i="7"/>
  <c r="H118" i="7"/>
  <c r="J118" i="7"/>
  <c r="H119" i="7"/>
  <c r="J119" i="7"/>
  <c r="H121" i="7"/>
  <c r="J121" i="7"/>
  <c r="H123" i="7"/>
  <c r="J123" i="7"/>
  <c r="H125" i="7"/>
  <c r="J125" i="7"/>
  <c r="H127" i="7"/>
  <c r="J127" i="7"/>
  <c r="H128" i="7"/>
  <c r="J128" i="7"/>
  <c r="H129" i="7"/>
  <c r="J129" i="7"/>
  <c r="H130" i="7"/>
  <c r="J130" i="7"/>
  <c r="H132" i="7"/>
  <c r="J132" i="7"/>
  <c r="H136" i="7"/>
  <c r="J136" i="7"/>
  <c r="H138" i="7"/>
  <c r="J138" i="7"/>
  <c r="H139" i="7"/>
  <c r="J139" i="7"/>
  <c r="H140" i="7"/>
  <c r="J140" i="7"/>
  <c r="H142" i="7"/>
  <c r="J142" i="7"/>
  <c r="H144" i="7"/>
  <c r="J144" i="7"/>
  <c r="H145" i="7"/>
  <c r="J145" i="7"/>
  <c r="H147" i="7"/>
  <c r="J147" i="7"/>
  <c r="H148" i="7"/>
  <c r="J148" i="7"/>
  <c r="H151" i="7"/>
  <c r="J151" i="7"/>
  <c r="H154" i="7"/>
  <c r="J154" i="7"/>
  <c r="H155" i="7"/>
  <c r="J155" i="7"/>
  <c r="H161" i="7"/>
  <c r="J161" i="7"/>
  <c r="H163" i="7"/>
  <c r="J163" i="7"/>
  <c r="H164" i="7"/>
  <c r="J164" i="7"/>
  <c r="H165" i="7"/>
  <c r="J165" i="7"/>
  <c r="H166" i="7"/>
  <c r="J166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14" i="7"/>
  <c r="J9" i="7"/>
  <c r="J10" i="7"/>
  <c r="J11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14" i="7"/>
  <c r="J8" i="7"/>
  <c r="H11" i="7"/>
  <c r="H9" i="7"/>
  <c r="H10" i="7"/>
  <c r="H8" i="7"/>
  <c r="J89" i="2" l="1"/>
  <c r="H82" i="7"/>
  <c r="J405" i="7"/>
  <c r="E408" i="7" s="1"/>
  <c r="H408" i="7" s="1"/>
  <c r="G543" i="2"/>
  <c r="G542" i="2"/>
  <c r="G541" i="2"/>
  <c r="G540" i="2"/>
  <c r="G539" i="2"/>
  <c r="J539" i="2"/>
  <c r="J540" i="2"/>
  <c r="J541" i="2"/>
  <c r="J542" i="2"/>
  <c r="J543" i="2"/>
  <c r="L542" i="2"/>
  <c r="L541" i="2"/>
  <c r="L540" i="2"/>
  <c r="L539" i="2"/>
  <c r="G609" i="2"/>
  <c r="G610" i="2"/>
  <c r="G611" i="2"/>
  <c r="G612" i="2"/>
  <c r="J613" i="2"/>
  <c r="L613" i="2"/>
  <c r="L608" i="2"/>
  <c r="L607" i="2"/>
  <c r="L612" i="2"/>
  <c r="L609" i="2"/>
  <c r="L610" i="2"/>
  <c r="L611" i="2"/>
  <c r="J609" i="2"/>
  <c r="J610" i="2"/>
  <c r="J611" i="2"/>
  <c r="J612" i="2"/>
  <c r="C627" i="2"/>
  <c r="J85" i="11"/>
  <c r="I85" i="11"/>
  <c r="H85" i="11"/>
  <c r="K85" i="11" s="1"/>
  <c r="J84" i="11"/>
  <c r="I84" i="11"/>
  <c r="H84" i="11"/>
  <c r="K84" i="11" s="1"/>
  <c r="J83" i="11"/>
  <c r="I83" i="11"/>
  <c r="H83" i="11"/>
  <c r="K83" i="11" s="1"/>
  <c r="J82" i="11"/>
  <c r="I82" i="11"/>
  <c r="H82" i="11"/>
  <c r="K82" i="11" s="1"/>
  <c r="J81" i="11"/>
  <c r="I81" i="11"/>
  <c r="H81" i="11"/>
  <c r="K81" i="11" s="1"/>
  <c r="J80" i="11"/>
  <c r="I80" i="11"/>
  <c r="H80" i="11"/>
  <c r="K80" i="11" s="1"/>
  <c r="J79" i="11"/>
  <c r="I79" i="11"/>
  <c r="H79" i="11"/>
  <c r="K79" i="11" s="1"/>
  <c r="J78" i="11"/>
  <c r="I78" i="11"/>
  <c r="H78" i="11"/>
  <c r="K78" i="11" s="1"/>
  <c r="J77" i="11"/>
  <c r="I77" i="11"/>
  <c r="H77" i="11"/>
  <c r="K77" i="11" s="1"/>
  <c r="J76" i="11"/>
  <c r="I76" i="11"/>
  <c r="H76" i="11"/>
  <c r="K76" i="11" s="1"/>
  <c r="H75" i="11"/>
  <c r="D75" i="11"/>
  <c r="J75" i="11" s="1"/>
  <c r="J73" i="11"/>
  <c r="I73" i="11"/>
  <c r="H73" i="11"/>
  <c r="K73" i="11" s="1"/>
  <c r="J72" i="11"/>
  <c r="I72" i="11"/>
  <c r="H72" i="11"/>
  <c r="K72" i="11" s="1"/>
  <c r="J71" i="11"/>
  <c r="I71" i="11"/>
  <c r="H71" i="11"/>
  <c r="K71" i="11" s="1"/>
  <c r="J70" i="11"/>
  <c r="I70" i="11"/>
  <c r="H70" i="11"/>
  <c r="K70" i="11" s="1"/>
  <c r="J69" i="11"/>
  <c r="I69" i="11"/>
  <c r="H69" i="11"/>
  <c r="K69" i="11" s="1"/>
  <c r="J68" i="11"/>
  <c r="I68" i="11"/>
  <c r="H68" i="11"/>
  <c r="K68" i="11" s="1"/>
  <c r="J67" i="11"/>
  <c r="I67" i="11"/>
  <c r="H67" i="11"/>
  <c r="K67" i="11" s="1"/>
  <c r="K66" i="11"/>
  <c r="J66" i="11"/>
  <c r="I66" i="11"/>
  <c r="H66" i="11"/>
  <c r="J65" i="11"/>
  <c r="I65" i="11"/>
  <c r="H65" i="11"/>
  <c r="K65" i="11" s="1"/>
  <c r="J64" i="11"/>
  <c r="I64" i="11"/>
  <c r="H64" i="11"/>
  <c r="K64" i="11" s="1"/>
  <c r="J62" i="11"/>
  <c r="I62" i="11"/>
  <c r="H62" i="11"/>
  <c r="K62" i="11" s="1"/>
  <c r="J61" i="11"/>
  <c r="I61" i="11"/>
  <c r="H61" i="11"/>
  <c r="K61" i="11" s="1"/>
  <c r="J60" i="11"/>
  <c r="I60" i="11"/>
  <c r="H60" i="11"/>
  <c r="K60" i="11" s="1"/>
  <c r="J59" i="11"/>
  <c r="I59" i="11"/>
  <c r="H59" i="11"/>
  <c r="K59" i="11" s="1"/>
  <c r="J58" i="11"/>
  <c r="I58" i="11"/>
  <c r="H58" i="11"/>
  <c r="K58" i="11" s="1"/>
  <c r="J57" i="11"/>
  <c r="I57" i="11"/>
  <c r="H57" i="11"/>
  <c r="K57" i="11" s="1"/>
  <c r="J56" i="11"/>
  <c r="I56" i="11"/>
  <c r="H56" i="11"/>
  <c r="K56" i="11" s="1"/>
  <c r="J55" i="11"/>
  <c r="I55" i="11"/>
  <c r="H55" i="11"/>
  <c r="K55" i="11" s="1"/>
  <c r="J54" i="11"/>
  <c r="I54" i="11"/>
  <c r="H54" i="11"/>
  <c r="K54" i="11" s="1"/>
  <c r="J53" i="11"/>
  <c r="I53" i="11"/>
  <c r="H53" i="11"/>
  <c r="K53" i="11" s="1"/>
  <c r="J52" i="11"/>
  <c r="I52" i="11"/>
  <c r="H52" i="11"/>
  <c r="K52" i="11" s="1"/>
  <c r="J50" i="11"/>
  <c r="I50" i="11"/>
  <c r="H50" i="11"/>
  <c r="K50" i="11" s="1"/>
  <c r="J49" i="11"/>
  <c r="I49" i="11"/>
  <c r="H49" i="11"/>
  <c r="K49" i="11" s="1"/>
  <c r="J48" i="11"/>
  <c r="I48" i="11"/>
  <c r="H48" i="11"/>
  <c r="K48" i="11" s="1"/>
  <c r="J47" i="11"/>
  <c r="I47" i="11"/>
  <c r="H47" i="11"/>
  <c r="K47" i="11" s="1"/>
  <c r="J46" i="11"/>
  <c r="I46" i="11"/>
  <c r="H46" i="11"/>
  <c r="K46" i="11" s="1"/>
  <c r="J45" i="11"/>
  <c r="I45" i="11"/>
  <c r="H45" i="11"/>
  <c r="K45" i="11" s="1"/>
  <c r="J44" i="11"/>
  <c r="I44" i="11"/>
  <c r="H44" i="11"/>
  <c r="K44" i="11" s="1"/>
  <c r="J43" i="11"/>
  <c r="I43" i="11"/>
  <c r="H43" i="11"/>
  <c r="K43" i="11" s="1"/>
  <c r="J42" i="11"/>
  <c r="I42" i="11"/>
  <c r="H42" i="11"/>
  <c r="K42" i="11" s="1"/>
  <c r="H41" i="11"/>
  <c r="D41" i="11"/>
  <c r="J41" i="11" s="1"/>
  <c r="J40" i="11"/>
  <c r="I40" i="11"/>
  <c r="H40" i="11"/>
  <c r="K40" i="11" s="1"/>
  <c r="J39" i="11"/>
  <c r="I39" i="11"/>
  <c r="H39" i="11"/>
  <c r="K39" i="11" s="1"/>
  <c r="J38" i="11"/>
  <c r="I38" i="11"/>
  <c r="H38" i="11"/>
  <c r="K38" i="11" s="1"/>
  <c r="J37" i="11"/>
  <c r="I37" i="11"/>
  <c r="H37" i="11"/>
  <c r="K37" i="11" s="1"/>
  <c r="J36" i="11"/>
  <c r="I36" i="11"/>
  <c r="H36" i="11"/>
  <c r="K36" i="11" s="1"/>
  <c r="J35" i="11"/>
  <c r="I35" i="11"/>
  <c r="H35" i="11"/>
  <c r="K35" i="11" s="1"/>
  <c r="H34" i="11"/>
  <c r="D34" i="11"/>
  <c r="J34" i="11" s="1"/>
  <c r="J33" i="11"/>
  <c r="I33" i="11"/>
  <c r="H33" i="11"/>
  <c r="K33" i="11" s="1"/>
  <c r="J32" i="11"/>
  <c r="I32" i="11"/>
  <c r="H32" i="11"/>
  <c r="K32" i="11" s="1"/>
  <c r="J31" i="11"/>
  <c r="I31" i="11"/>
  <c r="H31" i="11"/>
  <c r="K31" i="11" s="1"/>
  <c r="J30" i="11"/>
  <c r="I30" i="11"/>
  <c r="H30" i="11"/>
  <c r="K30" i="11" s="1"/>
  <c r="J29" i="11"/>
  <c r="I29" i="11"/>
  <c r="H29" i="11"/>
  <c r="K29" i="11" s="1"/>
  <c r="J28" i="11"/>
  <c r="I28" i="11"/>
  <c r="H28" i="11"/>
  <c r="K28" i="11" s="1"/>
  <c r="J27" i="11"/>
  <c r="I27" i="11"/>
  <c r="H27" i="11"/>
  <c r="K27" i="11" s="1"/>
  <c r="K19" i="11"/>
  <c r="J19" i="11"/>
  <c r="I19" i="11"/>
  <c r="K18" i="11"/>
  <c r="J18" i="11"/>
  <c r="I18" i="11"/>
  <c r="K17" i="11"/>
  <c r="J17" i="11"/>
  <c r="I17" i="11"/>
  <c r="K16" i="11"/>
  <c r="J16" i="11"/>
  <c r="I16" i="11"/>
  <c r="K15" i="11"/>
  <c r="L14" i="11" s="1"/>
  <c r="J15" i="11"/>
  <c r="I15" i="11"/>
  <c r="K14" i="11"/>
  <c r="K13" i="11"/>
  <c r="J13" i="11"/>
  <c r="I13" i="11"/>
  <c r="K12" i="11"/>
  <c r="J12" i="11"/>
  <c r="I12" i="11"/>
  <c r="K11" i="11"/>
  <c r="J11" i="11"/>
  <c r="I11" i="11"/>
  <c r="K10" i="11"/>
  <c r="J10" i="11"/>
  <c r="I10" i="11"/>
  <c r="K9" i="11"/>
  <c r="J9" i="11"/>
  <c r="I9" i="11"/>
  <c r="K8" i="11"/>
  <c r="J8" i="11"/>
  <c r="I8" i="11"/>
  <c r="K7" i="11"/>
  <c r="J7" i="11"/>
  <c r="I7" i="11"/>
  <c r="K6" i="11"/>
  <c r="L5" i="11" s="1"/>
  <c r="J6" i="11"/>
  <c r="I6" i="11"/>
  <c r="K5" i="11"/>
  <c r="J66" i="10"/>
  <c r="I66" i="10"/>
  <c r="H66" i="10"/>
  <c r="K66" i="10" s="1"/>
  <c r="J65" i="10"/>
  <c r="I65" i="10"/>
  <c r="H65" i="10"/>
  <c r="K65" i="10" s="1"/>
  <c r="J64" i="10"/>
  <c r="I64" i="10"/>
  <c r="H64" i="10"/>
  <c r="K64" i="10" s="1"/>
  <c r="J63" i="10"/>
  <c r="I63" i="10"/>
  <c r="H63" i="10"/>
  <c r="K63" i="10" s="1"/>
  <c r="J62" i="10"/>
  <c r="I62" i="10"/>
  <c r="H62" i="10"/>
  <c r="K62" i="10" s="1"/>
  <c r="J61" i="10"/>
  <c r="I61" i="10"/>
  <c r="H61" i="10"/>
  <c r="K61" i="10" s="1"/>
  <c r="J60" i="10"/>
  <c r="I60" i="10"/>
  <c r="H60" i="10"/>
  <c r="K60" i="10" s="1"/>
  <c r="J59" i="10"/>
  <c r="I59" i="10"/>
  <c r="H59" i="10"/>
  <c r="K59" i="10" s="1"/>
  <c r="J58" i="10"/>
  <c r="I58" i="10"/>
  <c r="H58" i="10"/>
  <c r="K58" i="10" s="1"/>
  <c r="J57" i="10"/>
  <c r="I57" i="10"/>
  <c r="H57" i="10"/>
  <c r="K57" i="10" s="1"/>
  <c r="J56" i="10"/>
  <c r="I56" i="10"/>
  <c r="H56" i="10"/>
  <c r="K56" i="10" s="1"/>
  <c r="J55" i="10"/>
  <c r="I55" i="10"/>
  <c r="H55" i="10"/>
  <c r="K55" i="10" s="1"/>
  <c r="J54" i="10"/>
  <c r="I54" i="10"/>
  <c r="H54" i="10"/>
  <c r="K54" i="10" s="1"/>
  <c r="J53" i="10"/>
  <c r="I53" i="10"/>
  <c r="H53" i="10"/>
  <c r="K53" i="10" s="1"/>
  <c r="J52" i="10"/>
  <c r="I52" i="10"/>
  <c r="H52" i="10"/>
  <c r="K52" i="10" s="1"/>
  <c r="J51" i="10"/>
  <c r="I51" i="10"/>
  <c r="H51" i="10"/>
  <c r="K51" i="10" s="1"/>
  <c r="J50" i="10"/>
  <c r="I50" i="10"/>
  <c r="H50" i="10"/>
  <c r="K50" i="10" s="1"/>
  <c r="J49" i="10"/>
  <c r="I49" i="10"/>
  <c r="H49" i="10"/>
  <c r="K49" i="10" s="1"/>
  <c r="J48" i="10"/>
  <c r="I48" i="10"/>
  <c r="H48" i="10"/>
  <c r="K48" i="10" s="1"/>
  <c r="J46" i="10"/>
  <c r="I46" i="10"/>
  <c r="H46" i="10"/>
  <c r="K46" i="10" s="1"/>
  <c r="J45" i="10"/>
  <c r="I45" i="10"/>
  <c r="H45" i="10"/>
  <c r="K45" i="10" s="1"/>
  <c r="J44" i="10"/>
  <c r="I44" i="10"/>
  <c r="H44" i="10"/>
  <c r="K44" i="10" s="1"/>
  <c r="J43" i="10"/>
  <c r="I43" i="10"/>
  <c r="H43" i="10"/>
  <c r="K43" i="10" s="1"/>
  <c r="H42" i="10"/>
  <c r="D42" i="10"/>
  <c r="I42" i="10" s="1"/>
  <c r="J41" i="10"/>
  <c r="I41" i="10"/>
  <c r="H41" i="10"/>
  <c r="K41" i="10" s="1"/>
  <c r="J40" i="10"/>
  <c r="I40" i="10"/>
  <c r="H40" i="10"/>
  <c r="K40" i="10" s="1"/>
  <c r="J39" i="10"/>
  <c r="I39" i="10"/>
  <c r="H39" i="10"/>
  <c r="K39" i="10" s="1"/>
  <c r="J38" i="10"/>
  <c r="I38" i="10"/>
  <c r="H38" i="10"/>
  <c r="K38" i="10" s="1"/>
  <c r="J37" i="10"/>
  <c r="I37" i="10"/>
  <c r="H37" i="10"/>
  <c r="K37" i="10" s="1"/>
  <c r="J36" i="10"/>
  <c r="I36" i="10"/>
  <c r="H36" i="10"/>
  <c r="K36" i="10" s="1"/>
  <c r="J35" i="10"/>
  <c r="I35" i="10"/>
  <c r="H35" i="10"/>
  <c r="K35" i="10" s="1"/>
  <c r="H34" i="10"/>
  <c r="D34" i="10"/>
  <c r="J34" i="10" s="1"/>
  <c r="J33" i="10"/>
  <c r="I33" i="10"/>
  <c r="H33" i="10"/>
  <c r="K33" i="10" s="1"/>
  <c r="J32" i="10"/>
  <c r="I32" i="10"/>
  <c r="H32" i="10"/>
  <c r="K32" i="10" s="1"/>
  <c r="J31" i="10"/>
  <c r="I31" i="10"/>
  <c r="H31" i="10"/>
  <c r="K31" i="10" s="1"/>
  <c r="J30" i="10"/>
  <c r="I30" i="10"/>
  <c r="H30" i="10"/>
  <c r="K30" i="10" s="1"/>
  <c r="J29" i="10"/>
  <c r="I29" i="10"/>
  <c r="H29" i="10"/>
  <c r="K29" i="10" s="1"/>
  <c r="J28" i="10"/>
  <c r="I28" i="10"/>
  <c r="H28" i="10"/>
  <c r="K28" i="10" s="1"/>
  <c r="J27" i="10"/>
  <c r="I27" i="10"/>
  <c r="K27" i="10"/>
  <c r="K19" i="10"/>
  <c r="J19" i="10"/>
  <c r="I19" i="10"/>
  <c r="K18" i="10"/>
  <c r="J18" i="10"/>
  <c r="I18" i="10"/>
  <c r="K17" i="10"/>
  <c r="J17" i="10"/>
  <c r="I17" i="10"/>
  <c r="K16" i="10"/>
  <c r="J16" i="10"/>
  <c r="I16" i="10"/>
  <c r="K15" i="10"/>
  <c r="L14" i="10" s="1"/>
  <c r="J15" i="10"/>
  <c r="I15" i="10"/>
  <c r="K14" i="10"/>
  <c r="K13" i="10"/>
  <c r="J13" i="10"/>
  <c r="I13" i="10"/>
  <c r="K12" i="10"/>
  <c r="J12" i="10"/>
  <c r="I12" i="10"/>
  <c r="K11" i="10"/>
  <c r="J11" i="10"/>
  <c r="I11" i="10"/>
  <c r="K10" i="10"/>
  <c r="J10" i="10"/>
  <c r="I10" i="10"/>
  <c r="K9" i="10"/>
  <c r="J9" i="10"/>
  <c r="I9" i="10"/>
  <c r="K8" i="10"/>
  <c r="J8" i="10"/>
  <c r="I8" i="10"/>
  <c r="K7" i="10"/>
  <c r="J7" i="10"/>
  <c r="I7" i="10"/>
  <c r="K6" i="10"/>
  <c r="L5" i="10" s="1"/>
  <c r="J6" i="10"/>
  <c r="I6" i="10"/>
  <c r="K5" i="10"/>
  <c r="L47" i="11" l="1"/>
  <c r="L56" i="11"/>
  <c r="L43" i="11"/>
  <c r="L69" i="11"/>
  <c r="L79" i="11"/>
  <c r="L76" i="11"/>
  <c r="L57" i="10"/>
  <c r="G89" i="2"/>
  <c r="L89" i="2"/>
  <c r="L84" i="11"/>
  <c r="L60" i="11"/>
  <c r="L42" i="11"/>
  <c r="L50" i="11"/>
  <c r="L55" i="11"/>
  <c r="L68" i="11"/>
  <c r="L77" i="11"/>
  <c r="L81" i="11"/>
  <c r="L71" i="11"/>
  <c r="L54" i="11"/>
  <c r="L58" i="11"/>
  <c r="L48" i="11"/>
  <c r="L53" i="11"/>
  <c r="I34" i="11"/>
  <c r="L31" i="11"/>
  <c r="L35" i="11"/>
  <c r="L36" i="11"/>
  <c r="L40" i="11"/>
  <c r="L57" i="11"/>
  <c r="L72" i="11"/>
  <c r="L73" i="11"/>
  <c r="L66" i="11"/>
  <c r="L29" i="11"/>
  <c r="I41" i="11"/>
  <c r="L46" i="11"/>
  <c r="L67" i="11"/>
  <c r="L70" i="11"/>
  <c r="L33" i="11"/>
  <c r="L49" i="11"/>
  <c r="L64" i="11"/>
  <c r="K75" i="11"/>
  <c r="L78" i="11"/>
  <c r="L30" i="11"/>
  <c r="L37" i="11"/>
  <c r="I75" i="11"/>
  <c r="L85" i="11"/>
  <c r="K34" i="11"/>
  <c r="K2" i="11" s="1"/>
  <c r="L61" i="11"/>
  <c r="L65" i="11"/>
  <c r="L82" i="11"/>
  <c r="L44" i="11"/>
  <c r="L38" i="11"/>
  <c r="K41" i="11"/>
  <c r="L52" i="11"/>
  <c r="L83" i="11"/>
  <c r="L28" i="11"/>
  <c r="L45" i="11"/>
  <c r="L59" i="11"/>
  <c r="L80" i="11"/>
  <c r="L32" i="11"/>
  <c r="L39" i="11"/>
  <c r="L62" i="11"/>
  <c r="L65" i="10"/>
  <c r="L66" i="10"/>
  <c r="L32" i="10"/>
  <c r="L38" i="10"/>
  <c r="L30" i="10"/>
  <c r="L60" i="10"/>
  <c r="L64" i="10"/>
  <c r="L37" i="10"/>
  <c r="L45" i="10"/>
  <c r="L59" i="10"/>
  <c r="L44" i="10"/>
  <c r="K34" i="10"/>
  <c r="I34" i="10"/>
  <c r="L50" i="10"/>
  <c r="L31" i="10"/>
  <c r="L58" i="10"/>
  <c r="L39" i="10"/>
  <c r="L43" i="10"/>
  <c r="L36" i="10"/>
  <c r="L55" i="10"/>
  <c r="L40" i="10"/>
  <c r="L29" i="10"/>
  <c r="L33" i="10"/>
  <c r="L28" i="10"/>
  <c r="L51" i="10"/>
  <c r="L52" i="10"/>
  <c r="L61" i="10"/>
  <c r="L35" i="10"/>
  <c r="L48" i="10"/>
  <c r="L41" i="10"/>
  <c r="L53" i="10"/>
  <c r="L49" i="10"/>
  <c r="L56" i="10"/>
  <c r="L62" i="10"/>
  <c r="L63" i="10"/>
  <c r="J42" i="10"/>
  <c r="L46" i="10"/>
  <c r="L54" i="10"/>
  <c r="H375" i="7"/>
  <c r="H405" i="7" s="1"/>
  <c r="H168" i="7"/>
  <c r="J168" i="7"/>
  <c r="J334" i="7"/>
  <c r="E354" i="7" s="1"/>
  <c r="H354" i="7" s="1"/>
  <c r="H334" i="7"/>
  <c r="H416" i="7" s="1"/>
  <c r="J608" i="2"/>
  <c r="G608" i="2"/>
  <c r="G607" i="2"/>
  <c r="J607" i="2"/>
  <c r="J606" i="2" s="1"/>
  <c r="L27" i="10"/>
  <c r="L27" i="11"/>
  <c r="K42" i="10"/>
  <c r="G606" i="2" l="1"/>
  <c r="C42" i="1"/>
  <c r="L34" i="11"/>
  <c r="L41" i="11"/>
  <c r="L75" i="11"/>
  <c r="L42" i="10"/>
  <c r="L34" i="10"/>
  <c r="H352" i="7"/>
  <c r="H355" i="7" s="1"/>
  <c r="E189" i="7"/>
  <c r="H189" i="7" s="1"/>
  <c r="H187" i="7"/>
  <c r="H414" i="7"/>
  <c r="H410" i="7"/>
  <c r="H418" i="7" s="1"/>
  <c r="C30" i="1"/>
  <c r="K2" i="10"/>
  <c r="C41" i="1" s="1"/>
  <c r="K201" i="9"/>
  <c r="J201" i="9"/>
  <c r="K200" i="9"/>
  <c r="J200" i="9"/>
  <c r="K199" i="9"/>
  <c r="J199" i="9"/>
  <c r="L199" i="9" s="1"/>
  <c r="K198" i="9"/>
  <c r="J198" i="9"/>
  <c r="K197" i="9"/>
  <c r="J197" i="9"/>
  <c r="K196" i="9"/>
  <c r="J196" i="9"/>
  <c r="L196" i="9" s="1"/>
  <c r="K195" i="9"/>
  <c r="J195" i="9"/>
  <c r="K194" i="9"/>
  <c r="J194" i="9"/>
  <c r="K193" i="9"/>
  <c r="J193" i="9"/>
  <c r="K192" i="9"/>
  <c r="J192" i="9"/>
  <c r="K191" i="9"/>
  <c r="J191" i="9"/>
  <c r="K190" i="9"/>
  <c r="J190" i="9"/>
  <c r="L190" i="9" s="1"/>
  <c r="K189" i="9"/>
  <c r="J189" i="9"/>
  <c r="K188" i="9"/>
  <c r="J188" i="9"/>
  <c r="K187" i="9"/>
  <c r="J187" i="9"/>
  <c r="L187" i="9" s="1"/>
  <c r="K186" i="9"/>
  <c r="J186" i="9"/>
  <c r="K185" i="9"/>
  <c r="J185" i="9"/>
  <c r="K182" i="9"/>
  <c r="J182" i="9"/>
  <c r="K180" i="9"/>
  <c r="J180" i="9"/>
  <c r="K179" i="9"/>
  <c r="J179" i="9"/>
  <c r="K178" i="9"/>
  <c r="J178" i="9"/>
  <c r="K177" i="9"/>
  <c r="J177" i="9"/>
  <c r="K176" i="9"/>
  <c r="J176" i="9"/>
  <c r="K175" i="9"/>
  <c r="J175" i="9"/>
  <c r="K174" i="9"/>
  <c r="J174" i="9"/>
  <c r="K173" i="9"/>
  <c r="J173" i="9"/>
  <c r="K172" i="9"/>
  <c r="J172" i="9"/>
  <c r="L172" i="9" s="1"/>
  <c r="K171" i="9"/>
  <c r="J171" i="9"/>
  <c r="K170" i="9"/>
  <c r="J170" i="9"/>
  <c r="K169" i="9"/>
  <c r="J169" i="9"/>
  <c r="L169" i="9" s="1"/>
  <c r="K168" i="9"/>
  <c r="J168" i="9"/>
  <c r="K167" i="9"/>
  <c r="J167" i="9"/>
  <c r="K166" i="9"/>
  <c r="J166" i="9"/>
  <c r="K165" i="9"/>
  <c r="J165" i="9"/>
  <c r="K164" i="9"/>
  <c r="J164" i="9"/>
  <c r="K162" i="9"/>
  <c r="J162" i="9"/>
  <c r="L162" i="9" s="1"/>
  <c r="K161" i="9"/>
  <c r="J161" i="9"/>
  <c r="K160" i="9"/>
  <c r="J160" i="9"/>
  <c r="K159" i="9"/>
  <c r="J159" i="9"/>
  <c r="K158" i="9"/>
  <c r="J158" i="9"/>
  <c r="K157" i="9"/>
  <c r="J157" i="9"/>
  <c r="K156" i="9"/>
  <c r="J156" i="9"/>
  <c r="K155" i="9"/>
  <c r="J155" i="9"/>
  <c r="K154" i="9"/>
  <c r="J154" i="9"/>
  <c r="K151" i="9"/>
  <c r="J151" i="9"/>
  <c r="K150" i="9"/>
  <c r="J150" i="9"/>
  <c r="K149" i="9"/>
  <c r="J149" i="9"/>
  <c r="K148" i="9"/>
  <c r="J148" i="9"/>
  <c r="L148" i="9" s="1"/>
  <c r="K147" i="9"/>
  <c r="J147" i="9"/>
  <c r="K146" i="9"/>
  <c r="J146" i="9"/>
  <c r="K145" i="9"/>
  <c r="J145" i="9"/>
  <c r="K144" i="9"/>
  <c r="J144" i="9"/>
  <c r="K143" i="9"/>
  <c r="J143" i="9"/>
  <c r="K142" i="9"/>
  <c r="J142" i="9"/>
  <c r="K141" i="9"/>
  <c r="J141" i="9"/>
  <c r="K140" i="9"/>
  <c r="J140" i="9"/>
  <c r="K139" i="9"/>
  <c r="J139" i="9"/>
  <c r="K138" i="9"/>
  <c r="J138" i="9"/>
  <c r="K136" i="9"/>
  <c r="J136" i="9"/>
  <c r="K135" i="9"/>
  <c r="J135" i="9"/>
  <c r="L135" i="9" s="1"/>
  <c r="K134" i="9"/>
  <c r="J134" i="9"/>
  <c r="K133" i="9"/>
  <c r="J133" i="9"/>
  <c r="K132" i="9"/>
  <c r="J132" i="9"/>
  <c r="L132" i="9" s="1"/>
  <c r="K131" i="9"/>
  <c r="J131" i="9"/>
  <c r="K130" i="9"/>
  <c r="J130" i="9"/>
  <c r="K129" i="9"/>
  <c r="J129" i="9"/>
  <c r="K128" i="9"/>
  <c r="J128" i="9"/>
  <c r="K127" i="9"/>
  <c r="J127" i="9"/>
  <c r="K126" i="9"/>
  <c r="J126" i="9"/>
  <c r="K125" i="9"/>
  <c r="J125" i="9"/>
  <c r="K124" i="9"/>
  <c r="J124" i="9"/>
  <c r="K123" i="9"/>
  <c r="J123" i="9"/>
  <c r="K122" i="9"/>
  <c r="J122" i="9"/>
  <c r="K121" i="9"/>
  <c r="J121" i="9"/>
  <c r="K120" i="9"/>
  <c r="J120" i="9"/>
  <c r="L120" i="9" s="1"/>
  <c r="K119" i="9"/>
  <c r="J119" i="9"/>
  <c r="K118" i="9"/>
  <c r="J118" i="9"/>
  <c r="K117" i="9"/>
  <c r="J117" i="9"/>
  <c r="L117" i="9" s="1"/>
  <c r="K116" i="9"/>
  <c r="J116" i="9"/>
  <c r="K114" i="9"/>
  <c r="J114" i="9"/>
  <c r="K113" i="9"/>
  <c r="J113" i="9"/>
  <c r="E112" i="9"/>
  <c r="K112" i="9" s="1"/>
  <c r="K111" i="9"/>
  <c r="J111" i="9"/>
  <c r="K110" i="9"/>
  <c r="J110" i="9"/>
  <c r="K109" i="9"/>
  <c r="J109" i="9"/>
  <c r="K108" i="9"/>
  <c r="J108" i="9"/>
  <c r="K107" i="9"/>
  <c r="J107" i="9"/>
  <c r="K106" i="9"/>
  <c r="J106" i="9"/>
  <c r="K105" i="9"/>
  <c r="J105" i="9"/>
  <c r="K104" i="9"/>
  <c r="J104" i="9"/>
  <c r="K103" i="9"/>
  <c r="J103" i="9"/>
  <c r="K102" i="9"/>
  <c r="J102" i="9"/>
  <c r="K101" i="9"/>
  <c r="J101" i="9"/>
  <c r="K100" i="9"/>
  <c r="J100" i="9"/>
  <c r="K99" i="9"/>
  <c r="J99" i="9"/>
  <c r="K98" i="9"/>
  <c r="J98" i="9"/>
  <c r="K97" i="9"/>
  <c r="J97" i="9"/>
  <c r="K96" i="9"/>
  <c r="J96" i="9"/>
  <c r="K95" i="9"/>
  <c r="J95" i="9"/>
  <c r="K94" i="9"/>
  <c r="J94" i="9"/>
  <c r="K93" i="9"/>
  <c r="J93" i="9"/>
  <c r="K92" i="9"/>
  <c r="J92" i="9"/>
  <c r="K90" i="9"/>
  <c r="J90" i="9"/>
  <c r="K89" i="9"/>
  <c r="J89" i="9"/>
  <c r="K88" i="9"/>
  <c r="J88" i="9"/>
  <c r="K87" i="9"/>
  <c r="J87" i="9"/>
  <c r="K86" i="9"/>
  <c r="J86" i="9"/>
  <c r="K85" i="9"/>
  <c r="J85" i="9"/>
  <c r="K84" i="9"/>
  <c r="J84" i="9"/>
  <c r="K83" i="9"/>
  <c r="J83" i="9"/>
  <c r="K82" i="9"/>
  <c r="J82" i="9"/>
  <c r="K81" i="9"/>
  <c r="J81" i="9"/>
  <c r="K79" i="9"/>
  <c r="J79" i="9"/>
  <c r="K78" i="9"/>
  <c r="J78" i="9"/>
  <c r="K77" i="9"/>
  <c r="J77" i="9"/>
  <c r="L77" i="9" s="1"/>
  <c r="K76" i="9"/>
  <c r="J76" i="9"/>
  <c r="K75" i="9"/>
  <c r="J75" i="9"/>
  <c r="K74" i="9"/>
  <c r="J74" i="9"/>
  <c r="K73" i="9"/>
  <c r="J73" i="9"/>
  <c r="K72" i="9"/>
  <c r="J72" i="9"/>
  <c r="K71" i="9"/>
  <c r="J71" i="9"/>
  <c r="L71" i="9" s="1"/>
  <c r="K70" i="9"/>
  <c r="J70" i="9"/>
  <c r="K69" i="9"/>
  <c r="J69" i="9"/>
  <c r="K68" i="9"/>
  <c r="J68" i="9"/>
  <c r="K67" i="9"/>
  <c r="J67" i="9"/>
  <c r="K66" i="9"/>
  <c r="J66" i="9"/>
  <c r="K65" i="9"/>
  <c r="J65" i="9"/>
  <c r="K64" i="9"/>
  <c r="J64" i="9"/>
  <c r="K63" i="9"/>
  <c r="J63" i="9"/>
  <c r="K62" i="9"/>
  <c r="J62" i="9"/>
  <c r="K61" i="9"/>
  <c r="J61" i="9"/>
  <c r="K60" i="9"/>
  <c r="J60" i="9"/>
  <c r="K59" i="9"/>
  <c r="J59" i="9"/>
  <c r="K58" i="9"/>
  <c r="J58" i="9"/>
  <c r="K57" i="9"/>
  <c r="J57" i="9"/>
  <c r="L126" i="9" l="1"/>
  <c r="L178" i="9"/>
  <c r="L58" i="9"/>
  <c r="L66" i="9"/>
  <c r="L70" i="9"/>
  <c r="L78" i="9"/>
  <c r="L96" i="9"/>
  <c r="L108" i="9"/>
  <c r="L119" i="9"/>
  <c r="L131" i="9"/>
  <c r="L144" i="9"/>
  <c r="L81" i="9"/>
  <c r="L118" i="9"/>
  <c r="L136" i="9"/>
  <c r="L143" i="9"/>
  <c r="L149" i="9"/>
  <c r="L164" i="9"/>
  <c r="L191" i="9"/>
  <c r="L61" i="9"/>
  <c r="L150" i="9"/>
  <c r="L92" i="9"/>
  <c r="L97" i="9"/>
  <c r="L145" i="9"/>
  <c r="L103" i="9"/>
  <c r="L79" i="9"/>
  <c r="L171" i="9"/>
  <c r="L141" i="9"/>
  <c r="L195" i="9"/>
  <c r="L197" i="9"/>
  <c r="L104" i="9"/>
  <c r="L86" i="9"/>
  <c r="L177" i="9"/>
  <c r="L106" i="9"/>
  <c r="L109" i="9"/>
  <c r="L105" i="9"/>
  <c r="L111" i="9"/>
  <c r="L57" i="9"/>
  <c r="L63" i="9"/>
  <c r="L69" i="9"/>
  <c r="L75" i="9"/>
  <c r="L88" i="9"/>
  <c r="L95" i="9"/>
  <c r="L64" i="9"/>
  <c r="L89" i="9"/>
  <c r="L116" i="9"/>
  <c r="L128" i="9"/>
  <c r="L155" i="9"/>
  <c r="L161" i="9"/>
  <c r="L168" i="9"/>
  <c r="L180" i="9"/>
  <c r="L189" i="9"/>
  <c r="L201" i="9"/>
  <c r="L72" i="9"/>
  <c r="L98" i="9"/>
  <c r="L170" i="9"/>
  <c r="L59" i="9"/>
  <c r="L93" i="9"/>
  <c r="L124" i="9"/>
  <c r="L176" i="9"/>
  <c r="L67" i="9"/>
  <c r="L198" i="9"/>
  <c r="L84" i="9"/>
  <c r="L62" i="9"/>
  <c r="L74" i="9"/>
  <c r="L87" i="9"/>
  <c r="L151" i="9"/>
  <c r="L139" i="9"/>
  <c r="L159" i="9"/>
  <c r="L101" i="9"/>
  <c r="L114" i="9"/>
  <c r="L127" i="9"/>
  <c r="L133" i="9"/>
  <c r="L154" i="9"/>
  <c r="L160" i="9"/>
  <c r="L167" i="9"/>
  <c r="L179" i="9"/>
  <c r="L188" i="9"/>
  <c r="L200" i="9"/>
  <c r="L73" i="9"/>
  <c r="L90" i="9"/>
  <c r="L107" i="9"/>
  <c r="L113" i="9"/>
  <c r="L130" i="9"/>
  <c r="L147" i="9"/>
  <c r="L166" i="9"/>
  <c r="L185" i="9"/>
  <c r="L125" i="9"/>
  <c r="L142" i="9"/>
  <c r="L186" i="9"/>
  <c r="L102" i="9"/>
  <c r="L121" i="9"/>
  <c r="L138" i="9"/>
  <c r="L156" i="9"/>
  <c r="L173" i="9"/>
  <c r="L192" i="9"/>
  <c r="L68" i="9"/>
  <c r="L65" i="9"/>
  <c r="L82" i="9"/>
  <c r="L99" i="9"/>
  <c r="L122" i="9"/>
  <c r="L157" i="9"/>
  <c r="L174" i="9"/>
  <c r="L193" i="9"/>
  <c r="L85" i="9"/>
  <c r="L76" i="9"/>
  <c r="L83" i="9"/>
  <c r="L94" i="9"/>
  <c r="L100" i="9"/>
  <c r="L110" i="9"/>
  <c r="L123" i="9"/>
  <c r="L140" i="9"/>
  <c r="L158" i="9"/>
  <c r="L175" i="9"/>
  <c r="L194" i="9"/>
  <c r="L60" i="9"/>
  <c r="L129" i="9"/>
  <c r="L134" i="9"/>
  <c r="L146" i="9"/>
  <c r="L165" i="9"/>
  <c r="L182" i="9"/>
  <c r="H357" i="7"/>
  <c r="H417" i="7"/>
  <c r="H190" i="7"/>
  <c r="H192" i="7" s="1"/>
  <c r="J112" i="9"/>
  <c r="L112" i="9" s="1"/>
  <c r="L2" i="9" l="1"/>
  <c r="C40" i="1" s="1"/>
  <c r="H415" i="7"/>
  <c r="H419" i="7" s="1"/>
  <c r="F313" i="8"/>
  <c r="F311" i="8"/>
  <c r="F310" i="8"/>
  <c r="F309" i="8"/>
  <c r="F308" i="8"/>
  <c r="F307" i="8"/>
  <c r="F306" i="8"/>
  <c r="F304" i="8"/>
  <c r="F303" i="8"/>
  <c r="F301" i="8"/>
  <c r="F296" i="8"/>
  <c r="F271" i="8"/>
  <c r="F268" i="8"/>
  <c r="F267" i="8"/>
  <c r="F266" i="8"/>
  <c r="F264" i="8"/>
  <c r="F263" i="8"/>
  <c r="F261" i="8"/>
  <c r="F259" i="8"/>
  <c r="F258" i="8"/>
  <c r="F257" i="8"/>
  <c r="F255" i="8"/>
  <c r="F254" i="8"/>
  <c r="F250" i="8"/>
  <c r="F246" i="8"/>
  <c r="F245" i="8"/>
  <c r="F244" i="8"/>
  <c r="F242" i="8"/>
  <c r="F241" i="8"/>
  <c r="F239" i="8"/>
  <c r="F238" i="8"/>
  <c r="F237" i="8"/>
  <c r="F236" i="8"/>
  <c r="F234" i="8"/>
  <c r="F233" i="8"/>
  <c r="F229" i="8"/>
  <c r="F217" i="8"/>
  <c r="F214" i="8"/>
  <c r="F213" i="8"/>
  <c r="F212" i="8"/>
  <c r="F192" i="8"/>
  <c r="F185" i="8"/>
  <c r="F184" i="8"/>
  <c r="F183" i="8"/>
  <c r="F182" i="8"/>
  <c r="F181" i="8"/>
  <c r="F180" i="8"/>
  <c r="F179" i="8"/>
  <c r="F177" i="8"/>
  <c r="F172" i="8"/>
  <c r="F171" i="8"/>
  <c r="F169" i="8"/>
  <c r="F168" i="8"/>
  <c r="F167" i="8"/>
  <c r="F163" i="8"/>
  <c r="F156" i="8"/>
  <c r="F155" i="8"/>
  <c r="F154" i="8"/>
  <c r="F153" i="8"/>
  <c r="F152" i="8"/>
  <c r="F151" i="8"/>
  <c r="F149" i="8"/>
  <c r="F145" i="8"/>
  <c r="F143" i="8"/>
  <c r="F135" i="8"/>
  <c r="F134" i="8"/>
  <c r="F131" i="8"/>
  <c r="F127" i="8"/>
  <c r="F125" i="8"/>
  <c r="F124" i="8"/>
  <c r="F121" i="8"/>
  <c r="F117" i="8"/>
  <c r="F115" i="8"/>
  <c r="F114" i="8"/>
  <c r="F113" i="8"/>
  <c r="F112" i="8"/>
  <c r="F111" i="8"/>
  <c r="F110" i="8"/>
  <c r="F109" i="8"/>
  <c r="F108" i="8"/>
  <c r="F106" i="8"/>
  <c r="F102" i="8"/>
  <c r="F100" i="8"/>
  <c r="F99" i="8"/>
  <c r="F98" i="8"/>
  <c r="F97" i="8"/>
  <c r="F96" i="8"/>
  <c r="F95" i="8"/>
  <c r="F94" i="8"/>
  <c r="F92" i="8"/>
  <c r="F88" i="8"/>
  <c r="F87" i="8"/>
  <c r="F85" i="8"/>
  <c r="F84" i="8"/>
  <c r="F83" i="8"/>
  <c r="F82" i="8"/>
  <c r="F81" i="8"/>
  <c r="F80" i="8"/>
  <c r="F79" i="8"/>
  <c r="F78" i="8"/>
  <c r="F76" i="8"/>
  <c r="F72" i="8"/>
  <c r="F71" i="8"/>
  <c r="F70" i="8"/>
  <c r="F69" i="8"/>
  <c r="F68" i="8"/>
  <c r="F67" i="8"/>
  <c r="F66" i="8"/>
  <c r="F65" i="8"/>
  <c r="F64" i="8"/>
  <c r="F61" i="8"/>
  <c r="F57" i="8"/>
  <c r="F54" i="8"/>
  <c r="F53" i="8"/>
  <c r="F52" i="8"/>
  <c r="F51" i="8"/>
  <c r="F50" i="8"/>
  <c r="F49" i="8"/>
  <c r="F48" i="8"/>
  <c r="F47" i="8"/>
  <c r="F46" i="8"/>
  <c r="F45" i="8"/>
  <c r="F42" i="8"/>
  <c r="F41" i="8"/>
  <c r="F40" i="8"/>
  <c r="F39" i="8"/>
  <c r="F38" i="8"/>
  <c r="F37" i="8"/>
  <c r="F36" i="8"/>
  <c r="F35" i="8"/>
  <c r="F34" i="8"/>
  <c r="F33" i="8"/>
  <c r="F30" i="8"/>
  <c r="F28" i="8"/>
  <c r="F27" i="8"/>
  <c r="F26" i="8"/>
  <c r="F21" i="8"/>
  <c r="F18" i="8"/>
  <c r="F16" i="8"/>
  <c r="F15" i="8"/>
  <c r="F14" i="8"/>
  <c r="F9" i="8"/>
  <c r="BK234" i="6"/>
  <c r="BI234" i="6"/>
  <c r="BH234" i="6"/>
  <c r="BG234" i="6"/>
  <c r="BF234" i="6"/>
  <c r="T234" i="6"/>
  <c r="R234" i="6"/>
  <c r="P234" i="6"/>
  <c r="J234" i="6"/>
  <c r="BE234" i="6" s="1"/>
  <c r="BK233" i="6"/>
  <c r="BK232" i="6" s="1"/>
  <c r="BI233" i="6"/>
  <c r="BH233" i="6"/>
  <c r="BG233" i="6"/>
  <c r="BF233" i="6"/>
  <c r="T233" i="6"/>
  <c r="R233" i="6"/>
  <c r="P233" i="6"/>
  <c r="J233" i="6"/>
  <c r="BE233" i="6" s="1"/>
  <c r="R232" i="6"/>
  <c r="P232" i="6"/>
  <c r="P231" i="6" s="1"/>
  <c r="R231" i="6"/>
  <c r="BK230" i="6"/>
  <c r="BI230" i="6"/>
  <c r="BH230" i="6"/>
  <c r="BG230" i="6"/>
  <c r="BF230" i="6"/>
  <c r="T230" i="6"/>
  <c r="R230" i="6"/>
  <c r="P230" i="6"/>
  <c r="J230" i="6"/>
  <c r="BE230" i="6" s="1"/>
  <c r="BK229" i="6"/>
  <c r="BI229" i="6"/>
  <c r="BH229" i="6"/>
  <c r="BG229" i="6"/>
  <c r="BF229" i="6"/>
  <c r="BE229" i="6"/>
  <c r="T229" i="6"/>
  <c r="R229" i="6"/>
  <c r="P229" i="6"/>
  <c r="J229" i="6"/>
  <c r="BK228" i="6"/>
  <c r="BI228" i="6"/>
  <c r="BH228" i="6"/>
  <c r="BG228" i="6"/>
  <c r="BF228" i="6"/>
  <c r="T228" i="6"/>
  <c r="T226" i="6" s="1"/>
  <c r="R228" i="6"/>
  <c r="P228" i="6"/>
  <c r="J228" i="6"/>
  <c r="BE228" i="6" s="1"/>
  <c r="BK227" i="6"/>
  <c r="BI227" i="6"/>
  <c r="BH227" i="6"/>
  <c r="BG227" i="6"/>
  <c r="BF227" i="6"/>
  <c r="T227" i="6"/>
  <c r="R227" i="6"/>
  <c r="P227" i="6"/>
  <c r="J227" i="6"/>
  <c r="BE227" i="6" s="1"/>
  <c r="BK225" i="6"/>
  <c r="BI225" i="6"/>
  <c r="BH225" i="6"/>
  <c r="BG225" i="6"/>
  <c r="BF225" i="6"/>
  <c r="T225" i="6"/>
  <c r="R225" i="6"/>
  <c r="P225" i="6"/>
  <c r="J225" i="6"/>
  <c r="BE225" i="6" s="1"/>
  <c r="BK224" i="6"/>
  <c r="BI224" i="6"/>
  <c r="BH224" i="6"/>
  <c r="BG224" i="6"/>
  <c r="BF224" i="6"/>
  <c r="T224" i="6"/>
  <c r="R224" i="6"/>
  <c r="R223" i="6" s="1"/>
  <c r="P224" i="6"/>
  <c r="J224" i="6"/>
  <c r="BE224" i="6" s="1"/>
  <c r="BK222" i="6"/>
  <c r="BI222" i="6"/>
  <c r="BH222" i="6"/>
  <c r="BG222" i="6"/>
  <c r="BF222" i="6"/>
  <c r="T222" i="6"/>
  <c r="R222" i="6"/>
  <c r="P222" i="6"/>
  <c r="J222" i="6"/>
  <c r="BE222" i="6" s="1"/>
  <c r="BK221" i="6"/>
  <c r="BI221" i="6"/>
  <c r="BH221" i="6"/>
  <c r="BG221" i="6"/>
  <c r="BF221" i="6"/>
  <c r="T221" i="6"/>
  <c r="R221" i="6"/>
  <c r="P221" i="6"/>
  <c r="J221" i="6"/>
  <c r="BE221" i="6" s="1"/>
  <c r="BK220" i="6"/>
  <c r="BI220" i="6"/>
  <c r="BH220" i="6"/>
  <c r="BG220" i="6"/>
  <c r="BF220" i="6"/>
  <c r="T220" i="6"/>
  <c r="R220" i="6"/>
  <c r="P220" i="6"/>
  <c r="J220" i="6"/>
  <c r="BE220" i="6" s="1"/>
  <c r="BK218" i="6"/>
  <c r="BI218" i="6"/>
  <c r="BH218" i="6"/>
  <c r="BG218" i="6"/>
  <c r="BF218" i="6"/>
  <c r="T218" i="6"/>
  <c r="R218" i="6"/>
  <c r="P218" i="6"/>
  <c r="J218" i="6"/>
  <c r="BE218" i="6" s="1"/>
  <c r="BK216" i="6"/>
  <c r="BI216" i="6"/>
  <c r="BH216" i="6"/>
  <c r="BG216" i="6"/>
  <c r="BF216" i="6"/>
  <c r="T216" i="6"/>
  <c r="R216" i="6"/>
  <c r="P216" i="6"/>
  <c r="J216" i="6"/>
  <c r="BE216" i="6" s="1"/>
  <c r="BK214" i="6"/>
  <c r="BI214" i="6"/>
  <c r="BH214" i="6"/>
  <c r="BG214" i="6"/>
  <c r="BF214" i="6"/>
  <c r="T214" i="6"/>
  <c r="R214" i="6"/>
  <c r="P214" i="6"/>
  <c r="J214" i="6"/>
  <c r="BE214" i="6" s="1"/>
  <c r="BK213" i="6"/>
  <c r="BI213" i="6"/>
  <c r="BH213" i="6"/>
  <c r="BG213" i="6"/>
  <c r="BF213" i="6"/>
  <c r="T213" i="6"/>
  <c r="R213" i="6"/>
  <c r="P213" i="6"/>
  <c r="J213" i="6"/>
  <c r="BE213" i="6" s="1"/>
  <c r="BK211" i="6"/>
  <c r="BI211" i="6"/>
  <c r="BH211" i="6"/>
  <c r="BG211" i="6"/>
  <c r="BF211" i="6"/>
  <c r="T211" i="6"/>
  <c r="R211" i="6"/>
  <c r="P211" i="6"/>
  <c r="J211" i="6"/>
  <c r="BE211" i="6" s="1"/>
  <c r="BK209" i="6"/>
  <c r="BI209" i="6"/>
  <c r="BH209" i="6"/>
  <c r="BG209" i="6"/>
  <c r="BF209" i="6"/>
  <c r="T209" i="6"/>
  <c r="R209" i="6"/>
  <c r="P209" i="6"/>
  <c r="J209" i="6"/>
  <c r="BE209" i="6" s="1"/>
  <c r="BK207" i="6"/>
  <c r="BI207" i="6"/>
  <c r="BH207" i="6"/>
  <c r="BG207" i="6"/>
  <c r="BF207" i="6"/>
  <c r="BE207" i="6"/>
  <c r="T207" i="6"/>
  <c r="R207" i="6"/>
  <c r="P207" i="6"/>
  <c r="J207" i="6"/>
  <c r="BK206" i="6"/>
  <c r="BI206" i="6"/>
  <c r="BH206" i="6"/>
  <c r="BG206" i="6"/>
  <c r="BF206" i="6"/>
  <c r="T206" i="6"/>
  <c r="R206" i="6"/>
  <c r="P206" i="6"/>
  <c r="J206" i="6"/>
  <c r="BE206" i="6" s="1"/>
  <c r="BK205" i="6"/>
  <c r="BI205" i="6"/>
  <c r="BH205" i="6"/>
  <c r="BG205" i="6"/>
  <c r="BF205" i="6"/>
  <c r="T205" i="6"/>
  <c r="R205" i="6"/>
  <c r="P205" i="6"/>
  <c r="J205" i="6"/>
  <c r="BE205" i="6" s="1"/>
  <c r="BK204" i="6"/>
  <c r="BI204" i="6"/>
  <c r="BH204" i="6"/>
  <c r="BG204" i="6"/>
  <c r="BF204" i="6"/>
  <c r="T204" i="6"/>
  <c r="R204" i="6"/>
  <c r="P204" i="6"/>
  <c r="J204" i="6"/>
  <c r="BE204" i="6" s="1"/>
  <c r="BK203" i="6"/>
  <c r="BI203" i="6"/>
  <c r="BH203" i="6"/>
  <c r="BG203" i="6"/>
  <c r="BF203" i="6"/>
  <c r="T203" i="6"/>
  <c r="R203" i="6"/>
  <c r="P203" i="6"/>
  <c r="J203" i="6"/>
  <c r="BE203" i="6" s="1"/>
  <c r="BK202" i="6"/>
  <c r="BI202" i="6"/>
  <c r="BH202" i="6"/>
  <c r="BG202" i="6"/>
  <c r="BF202" i="6"/>
  <c r="T202" i="6"/>
  <c r="R202" i="6"/>
  <c r="P202" i="6"/>
  <c r="J202" i="6"/>
  <c r="BE202" i="6" s="1"/>
  <c r="T201" i="6"/>
  <c r="BK200" i="6"/>
  <c r="BI200" i="6"/>
  <c r="BH200" i="6"/>
  <c r="BG200" i="6"/>
  <c r="BF200" i="6"/>
  <c r="BE200" i="6"/>
  <c r="T200" i="6"/>
  <c r="R200" i="6"/>
  <c r="P200" i="6"/>
  <c r="J200" i="6"/>
  <c r="BK199" i="6"/>
  <c r="BI199" i="6"/>
  <c r="BH199" i="6"/>
  <c r="BG199" i="6"/>
  <c r="BF199" i="6"/>
  <c r="T199" i="6"/>
  <c r="R199" i="6"/>
  <c r="P199" i="6"/>
  <c r="J199" i="6"/>
  <c r="BE199" i="6" s="1"/>
  <c r="BK198" i="6"/>
  <c r="BI198" i="6"/>
  <c r="BH198" i="6"/>
  <c r="BG198" i="6"/>
  <c r="BF198" i="6"/>
  <c r="T198" i="6"/>
  <c r="R198" i="6"/>
  <c r="P198" i="6"/>
  <c r="J198" i="6"/>
  <c r="BE198" i="6" s="1"/>
  <c r="BK197" i="6"/>
  <c r="BI197" i="6"/>
  <c r="BH197" i="6"/>
  <c r="BG197" i="6"/>
  <c r="BF197" i="6"/>
  <c r="T197" i="6"/>
  <c r="R197" i="6"/>
  <c r="P197" i="6"/>
  <c r="J197" i="6"/>
  <c r="BE197" i="6" s="1"/>
  <c r="BK196" i="6"/>
  <c r="BI196" i="6"/>
  <c r="BH196" i="6"/>
  <c r="BG196" i="6"/>
  <c r="BF196" i="6"/>
  <c r="T196" i="6"/>
  <c r="R196" i="6"/>
  <c r="P196" i="6"/>
  <c r="J196" i="6"/>
  <c r="BE196" i="6" s="1"/>
  <c r="BK195" i="6"/>
  <c r="BI195" i="6"/>
  <c r="BH195" i="6"/>
  <c r="BG195" i="6"/>
  <c r="BF195" i="6"/>
  <c r="T195" i="6"/>
  <c r="R195" i="6"/>
  <c r="P195" i="6"/>
  <c r="J195" i="6"/>
  <c r="BE195" i="6" s="1"/>
  <c r="BK194" i="6"/>
  <c r="BI194" i="6"/>
  <c r="BH194" i="6"/>
  <c r="BG194" i="6"/>
  <c r="BF194" i="6"/>
  <c r="BE194" i="6"/>
  <c r="T194" i="6"/>
  <c r="R194" i="6"/>
  <c r="R193" i="6" s="1"/>
  <c r="P194" i="6"/>
  <c r="J194" i="6"/>
  <c r="BK192" i="6"/>
  <c r="BI192" i="6"/>
  <c r="BH192" i="6"/>
  <c r="BG192" i="6"/>
  <c r="BF192" i="6"/>
  <c r="T192" i="6"/>
  <c r="R192" i="6"/>
  <c r="P192" i="6"/>
  <c r="J192" i="6"/>
  <c r="BE192" i="6" s="1"/>
  <c r="BK191" i="6"/>
  <c r="BI191" i="6"/>
  <c r="BH191" i="6"/>
  <c r="BG191" i="6"/>
  <c r="BF191" i="6"/>
  <c r="T191" i="6"/>
  <c r="R191" i="6"/>
  <c r="P191" i="6"/>
  <c r="J191" i="6"/>
  <c r="BE191" i="6" s="1"/>
  <c r="BK190" i="6"/>
  <c r="BI190" i="6"/>
  <c r="BH190" i="6"/>
  <c r="BG190" i="6"/>
  <c r="BF190" i="6"/>
  <c r="T190" i="6"/>
  <c r="R190" i="6"/>
  <c r="P190" i="6"/>
  <c r="J190" i="6"/>
  <c r="BE190" i="6" s="1"/>
  <c r="BK189" i="6"/>
  <c r="BI189" i="6"/>
  <c r="BH189" i="6"/>
  <c r="BG189" i="6"/>
  <c r="BF189" i="6"/>
  <c r="T189" i="6"/>
  <c r="R189" i="6"/>
  <c r="P189" i="6"/>
  <c r="J189" i="6"/>
  <c r="BE189" i="6" s="1"/>
  <c r="BK188" i="6"/>
  <c r="BI188" i="6"/>
  <c r="BH188" i="6"/>
  <c r="BG188" i="6"/>
  <c r="BF188" i="6"/>
  <c r="BE188" i="6"/>
  <c r="T188" i="6"/>
  <c r="R188" i="6"/>
  <c r="P188" i="6"/>
  <c r="J188" i="6"/>
  <c r="BK187" i="6"/>
  <c r="BI187" i="6"/>
  <c r="BH187" i="6"/>
  <c r="BG187" i="6"/>
  <c r="BF187" i="6"/>
  <c r="BE187" i="6"/>
  <c r="T187" i="6"/>
  <c r="R187" i="6"/>
  <c r="P187" i="6"/>
  <c r="J187" i="6"/>
  <c r="BK186" i="6"/>
  <c r="BI186" i="6"/>
  <c r="BH186" i="6"/>
  <c r="BG186" i="6"/>
  <c r="BF186" i="6"/>
  <c r="T186" i="6"/>
  <c r="R186" i="6"/>
  <c r="P186" i="6"/>
  <c r="J186" i="6"/>
  <c r="BE186" i="6" s="1"/>
  <c r="BK185" i="6"/>
  <c r="BI185" i="6"/>
  <c r="BH185" i="6"/>
  <c r="BG185" i="6"/>
  <c r="BF185" i="6"/>
  <c r="T185" i="6"/>
  <c r="R185" i="6"/>
  <c r="P185" i="6"/>
  <c r="J185" i="6"/>
  <c r="BE185" i="6" s="1"/>
  <c r="BK184" i="6"/>
  <c r="BI184" i="6"/>
  <c r="BH184" i="6"/>
  <c r="BG184" i="6"/>
  <c r="BF184" i="6"/>
  <c r="T184" i="6"/>
  <c r="R184" i="6"/>
  <c r="P184" i="6"/>
  <c r="J184" i="6"/>
  <c r="BE184" i="6" s="1"/>
  <c r="BK183" i="6"/>
  <c r="BI183" i="6"/>
  <c r="BH183" i="6"/>
  <c r="BG183" i="6"/>
  <c r="BF183" i="6"/>
  <c r="T183" i="6"/>
  <c r="R183" i="6"/>
  <c r="P183" i="6"/>
  <c r="J183" i="6"/>
  <c r="BE183" i="6" s="1"/>
  <c r="BK182" i="6"/>
  <c r="BI182" i="6"/>
  <c r="BH182" i="6"/>
  <c r="BG182" i="6"/>
  <c r="BF182" i="6"/>
  <c r="BE182" i="6"/>
  <c r="T182" i="6"/>
  <c r="R182" i="6"/>
  <c r="P182" i="6"/>
  <c r="J182" i="6"/>
  <c r="BK181" i="6"/>
  <c r="BI181" i="6"/>
  <c r="BH181" i="6"/>
  <c r="BG181" i="6"/>
  <c r="BF181" i="6"/>
  <c r="T181" i="6"/>
  <c r="R181" i="6"/>
  <c r="P181" i="6"/>
  <c r="J181" i="6"/>
  <c r="BE181" i="6" s="1"/>
  <c r="BK179" i="6"/>
  <c r="BI179" i="6"/>
  <c r="BH179" i="6"/>
  <c r="BG179" i="6"/>
  <c r="BF179" i="6"/>
  <c r="T179" i="6"/>
  <c r="R179" i="6"/>
  <c r="P179" i="6"/>
  <c r="J179" i="6"/>
  <c r="BE179" i="6" s="1"/>
  <c r="BK177" i="6"/>
  <c r="BI177" i="6"/>
  <c r="BH177" i="6"/>
  <c r="BG177" i="6"/>
  <c r="BF177" i="6"/>
  <c r="T177" i="6"/>
  <c r="R177" i="6"/>
  <c r="P177" i="6"/>
  <c r="J177" i="6"/>
  <c r="BE177" i="6" s="1"/>
  <c r="BK175" i="6"/>
  <c r="BI175" i="6"/>
  <c r="BH175" i="6"/>
  <c r="BG175" i="6"/>
  <c r="BF175" i="6"/>
  <c r="T175" i="6"/>
  <c r="R175" i="6"/>
  <c r="P175" i="6"/>
  <c r="J175" i="6"/>
  <c r="BE175" i="6" s="1"/>
  <c r="BK173" i="6"/>
  <c r="BI173" i="6"/>
  <c r="BH173" i="6"/>
  <c r="BG173" i="6"/>
  <c r="BF173" i="6"/>
  <c r="T173" i="6"/>
  <c r="R173" i="6"/>
  <c r="P173" i="6"/>
  <c r="J173" i="6"/>
  <c r="BE173" i="6" s="1"/>
  <c r="BK171" i="6"/>
  <c r="BI171" i="6"/>
  <c r="BH171" i="6"/>
  <c r="BG171" i="6"/>
  <c r="BF171" i="6"/>
  <c r="T171" i="6"/>
  <c r="R171" i="6"/>
  <c r="P171" i="6"/>
  <c r="J171" i="6"/>
  <c r="BE171" i="6" s="1"/>
  <c r="BK169" i="6"/>
  <c r="BI169" i="6"/>
  <c r="BH169" i="6"/>
  <c r="BG169" i="6"/>
  <c r="BF169" i="6"/>
  <c r="BE169" i="6"/>
  <c r="T169" i="6"/>
  <c r="R169" i="6"/>
  <c r="P169" i="6"/>
  <c r="J169" i="6"/>
  <c r="BK168" i="6"/>
  <c r="BI168" i="6"/>
  <c r="BH168" i="6"/>
  <c r="BG168" i="6"/>
  <c r="BF168" i="6"/>
  <c r="T168" i="6"/>
  <c r="R168" i="6"/>
  <c r="P168" i="6"/>
  <c r="P167" i="6" s="1"/>
  <c r="J168" i="6"/>
  <c r="BE168" i="6" s="1"/>
  <c r="BK166" i="6"/>
  <c r="BI166" i="6"/>
  <c r="BH166" i="6"/>
  <c r="BG166" i="6"/>
  <c r="BF166" i="6"/>
  <c r="T166" i="6"/>
  <c r="R166" i="6"/>
  <c r="P166" i="6"/>
  <c r="J166" i="6"/>
  <c r="BE166" i="6" s="1"/>
  <c r="BK165" i="6"/>
  <c r="BI165" i="6"/>
  <c r="BH165" i="6"/>
  <c r="BG165" i="6"/>
  <c r="BF165" i="6"/>
  <c r="T165" i="6"/>
  <c r="R165" i="6"/>
  <c r="P165" i="6"/>
  <c r="J165" i="6"/>
  <c r="BE165" i="6" s="1"/>
  <c r="BK164" i="6"/>
  <c r="BI164" i="6"/>
  <c r="BH164" i="6"/>
  <c r="BG164" i="6"/>
  <c r="BF164" i="6"/>
  <c r="T164" i="6"/>
  <c r="R164" i="6"/>
  <c r="P164" i="6"/>
  <c r="J164" i="6"/>
  <c r="BE164" i="6" s="1"/>
  <c r="BK163" i="6"/>
  <c r="BI163" i="6"/>
  <c r="BH163" i="6"/>
  <c r="BG163" i="6"/>
  <c r="BF163" i="6"/>
  <c r="BE163" i="6"/>
  <c r="T163" i="6"/>
  <c r="R163" i="6"/>
  <c r="P163" i="6"/>
  <c r="J163" i="6"/>
  <c r="BK162" i="6"/>
  <c r="BI162" i="6"/>
  <c r="BH162" i="6"/>
  <c r="BG162" i="6"/>
  <c r="BF162" i="6"/>
  <c r="T162" i="6"/>
  <c r="R162" i="6"/>
  <c r="P162" i="6"/>
  <c r="J162" i="6"/>
  <c r="BE162" i="6" s="1"/>
  <c r="BK161" i="6"/>
  <c r="BI161" i="6"/>
  <c r="BH161" i="6"/>
  <c r="BG161" i="6"/>
  <c r="BF161" i="6"/>
  <c r="BE161" i="6"/>
  <c r="T161" i="6"/>
  <c r="R161" i="6"/>
  <c r="P161" i="6"/>
  <c r="J161" i="6"/>
  <c r="BK160" i="6"/>
  <c r="BI160" i="6"/>
  <c r="BH160" i="6"/>
  <c r="BG160" i="6"/>
  <c r="BF160" i="6"/>
  <c r="T160" i="6"/>
  <c r="R160" i="6"/>
  <c r="P160" i="6"/>
  <c r="J160" i="6"/>
  <c r="BE160" i="6" s="1"/>
  <c r="BK159" i="6"/>
  <c r="BI159" i="6"/>
  <c r="BH159" i="6"/>
  <c r="BG159" i="6"/>
  <c r="BF159" i="6"/>
  <c r="T159" i="6"/>
  <c r="R159" i="6"/>
  <c r="P159" i="6"/>
  <c r="J159" i="6"/>
  <c r="BE159" i="6" s="1"/>
  <c r="BK158" i="6"/>
  <c r="BI158" i="6"/>
  <c r="BH158" i="6"/>
  <c r="BG158" i="6"/>
  <c r="BF158" i="6"/>
  <c r="T158" i="6"/>
  <c r="R158" i="6"/>
  <c r="P158" i="6"/>
  <c r="J158" i="6"/>
  <c r="BE158" i="6" s="1"/>
  <c r="BK157" i="6"/>
  <c r="BI157" i="6"/>
  <c r="BH157" i="6"/>
  <c r="BG157" i="6"/>
  <c r="BF157" i="6"/>
  <c r="BE157" i="6"/>
  <c r="T157" i="6"/>
  <c r="R157" i="6"/>
  <c r="P157" i="6"/>
  <c r="J157" i="6"/>
  <c r="BK156" i="6"/>
  <c r="BI156" i="6"/>
  <c r="BH156" i="6"/>
  <c r="BG156" i="6"/>
  <c r="BF156" i="6"/>
  <c r="T156" i="6"/>
  <c r="R156" i="6"/>
  <c r="P156" i="6"/>
  <c r="J156" i="6"/>
  <c r="BE156" i="6" s="1"/>
  <c r="BK155" i="6"/>
  <c r="BI155" i="6"/>
  <c r="BH155" i="6"/>
  <c r="BG155" i="6"/>
  <c r="BF155" i="6"/>
  <c r="T155" i="6"/>
  <c r="R155" i="6"/>
  <c r="P155" i="6"/>
  <c r="J155" i="6"/>
  <c r="BE155" i="6" s="1"/>
  <c r="BK154" i="6"/>
  <c r="BI154" i="6"/>
  <c r="BH154" i="6"/>
  <c r="BG154" i="6"/>
  <c r="BF154" i="6"/>
  <c r="T154" i="6"/>
  <c r="R154" i="6"/>
  <c r="P154" i="6"/>
  <c r="J154" i="6"/>
  <c r="BE154" i="6" s="1"/>
  <c r="BK153" i="6"/>
  <c r="BI153" i="6"/>
  <c r="BH153" i="6"/>
  <c r="BG153" i="6"/>
  <c r="BF153" i="6"/>
  <c r="T153" i="6"/>
  <c r="R153" i="6"/>
  <c r="P153" i="6"/>
  <c r="J153" i="6"/>
  <c r="BE153" i="6" s="1"/>
  <c r="BK152" i="6"/>
  <c r="BI152" i="6"/>
  <c r="BH152" i="6"/>
  <c r="BG152" i="6"/>
  <c r="BF152" i="6"/>
  <c r="T152" i="6"/>
  <c r="R152" i="6"/>
  <c r="P152" i="6"/>
  <c r="J152" i="6"/>
  <c r="BE152" i="6" s="1"/>
  <c r="BK151" i="6"/>
  <c r="BI151" i="6"/>
  <c r="BH151" i="6"/>
  <c r="BG151" i="6"/>
  <c r="BF151" i="6"/>
  <c r="BE151" i="6"/>
  <c r="T151" i="6"/>
  <c r="R151" i="6"/>
  <c r="P151" i="6"/>
  <c r="J151" i="6"/>
  <c r="BK150" i="6"/>
  <c r="BI150" i="6"/>
  <c r="BH150" i="6"/>
  <c r="BG150" i="6"/>
  <c r="BF150" i="6"/>
  <c r="T150" i="6"/>
  <c r="R150" i="6"/>
  <c r="P150" i="6"/>
  <c r="J150" i="6"/>
  <c r="BE150" i="6" s="1"/>
  <c r="BK149" i="6"/>
  <c r="BI149" i="6"/>
  <c r="BH149" i="6"/>
  <c r="BG149" i="6"/>
  <c r="BF149" i="6"/>
  <c r="T149" i="6"/>
  <c r="R149" i="6"/>
  <c r="P149" i="6"/>
  <c r="J149" i="6"/>
  <c r="BE149" i="6" s="1"/>
  <c r="BK148" i="6"/>
  <c r="BI148" i="6"/>
  <c r="BH148" i="6"/>
  <c r="BG148" i="6"/>
  <c r="BF148" i="6"/>
  <c r="T148" i="6"/>
  <c r="R148" i="6"/>
  <c r="P148" i="6"/>
  <c r="J148" i="6"/>
  <c r="BE148" i="6" s="1"/>
  <c r="BK147" i="6"/>
  <c r="BI147" i="6"/>
  <c r="BH147" i="6"/>
  <c r="BG147" i="6"/>
  <c r="BF147" i="6"/>
  <c r="T147" i="6"/>
  <c r="R147" i="6"/>
  <c r="P147" i="6"/>
  <c r="J147" i="6"/>
  <c r="BE147" i="6" s="1"/>
  <c r="BK146" i="6"/>
  <c r="BI146" i="6"/>
  <c r="BH146" i="6"/>
  <c r="BG146" i="6"/>
  <c r="BF146" i="6"/>
  <c r="T146" i="6"/>
  <c r="R146" i="6"/>
  <c r="P146" i="6"/>
  <c r="J146" i="6"/>
  <c r="BE146" i="6" s="1"/>
  <c r="BK144" i="6"/>
  <c r="BI144" i="6"/>
  <c r="BH144" i="6"/>
  <c r="BG144" i="6"/>
  <c r="BF144" i="6"/>
  <c r="BE144" i="6"/>
  <c r="T144" i="6"/>
  <c r="R144" i="6"/>
  <c r="P144" i="6"/>
  <c r="J144" i="6"/>
  <c r="BK143" i="6"/>
  <c r="BI143" i="6"/>
  <c r="BH143" i="6"/>
  <c r="BG143" i="6"/>
  <c r="BF143" i="6"/>
  <c r="T143" i="6"/>
  <c r="R143" i="6"/>
  <c r="P143" i="6"/>
  <c r="J143" i="6"/>
  <c r="BE143" i="6" s="1"/>
  <c r="BK142" i="6"/>
  <c r="BI142" i="6"/>
  <c r="BH142" i="6"/>
  <c r="BG142" i="6"/>
  <c r="BF142" i="6"/>
  <c r="T142" i="6"/>
  <c r="R142" i="6"/>
  <c r="P142" i="6"/>
  <c r="J142" i="6"/>
  <c r="BE142" i="6" s="1"/>
  <c r="BK141" i="6"/>
  <c r="BI141" i="6"/>
  <c r="BH141" i="6"/>
  <c r="BG141" i="6"/>
  <c r="BF141" i="6"/>
  <c r="T141" i="6"/>
  <c r="R141" i="6"/>
  <c r="P141" i="6"/>
  <c r="J141" i="6"/>
  <c r="BE141" i="6" s="1"/>
  <c r="BK140" i="6"/>
  <c r="BI140" i="6"/>
  <c r="BH140" i="6"/>
  <c r="BG140" i="6"/>
  <c r="BF140" i="6"/>
  <c r="T140" i="6"/>
  <c r="R140" i="6"/>
  <c r="P140" i="6"/>
  <c r="J140" i="6"/>
  <c r="BE140" i="6" s="1"/>
  <c r="BK139" i="6"/>
  <c r="BI139" i="6"/>
  <c r="BH139" i="6"/>
  <c r="BG139" i="6"/>
  <c r="BF139" i="6"/>
  <c r="BE139" i="6"/>
  <c r="T139" i="6"/>
  <c r="R139" i="6"/>
  <c r="P139" i="6"/>
  <c r="J139" i="6"/>
  <c r="BK137" i="6"/>
  <c r="BI137" i="6"/>
  <c r="BH137" i="6"/>
  <c r="BG137" i="6"/>
  <c r="BF137" i="6"/>
  <c r="T137" i="6"/>
  <c r="R137" i="6"/>
  <c r="P137" i="6"/>
  <c r="J137" i="6"/>
  <c r="BE137" i="6" s="1"/>
  <c r="BK135" i="6"/>
  <c r="BI135" i="6"/>
  <c r="BH135" i="6"/>
  <c r="BG135" i="6"/>
  <c r="BF135" i="6"/>
  <c r="BE135" i="6"/>
  <c r="T135" i="6"/>
  <c r="R135" i="6"/>
  <c r="P135" i="6"/>
  <c r="J135" i="6"/>
  <c r="BK133" i="6"/>
  <c r="BI133" i="6"/>
  <c r="BH133" i="6"/>
  <c r="BG133" i="6"/>
  <c r="BF133" i="6"/>
  <c r="T133" i="6"/>
  <c r="R133" i="6"/>
  <c r="P133" i="6"/>
  <c r="J133" i="6"/>
  <c r="BE133" i="6" s="1"/>
  <c r="BK131" i="6"/>
  <c r="BI131" i="6"/>
  <c r="BH131" i="6"/>
  <c r="BG131" i="6"/>
  <c r="F35" i="6" s="1"/>
  <c r="BF131" i="6"/>
  <c r="T131" i="6"/>
  <c r="R131" i="6"/>
  <c r="P131" i="6"/>
  <c r="J131" i="6"/>
  <c r="BE131" i="6" s="1"/>
  <c r="BK130" i="6"/>
  <c r="BK128" i="6" s="1"/>
  <c r="J128" i="6" s="1"/>
  <c r="J98" i="6" s="1"/>
  <c r="BI130" i="6"/>
  <c r="BH130" i="6"/>
  <c r="BG130" i="6"/>
  <c r="BF130" i="6"/>
  <c r="T130" i="6"/>
  <c r="R130" i="6"/>
  <c r="P130" i="6"/>
  <c r="J130" i="6"/>
  <c r="BE130" i="6" s="1"/>
  <c r="BK129" i="6"/>
  <c r="BI129" i="6"/>
  <c r="BH129" i="6"/>
  <c r="BG129" i="6"/>
  <c r="BF129" i="6"/>
  <c r="T129" i="6"/>
  <c r="T128" i="6" s="1"/>
  <c r="R129" i="6"/>
  <c r="P129" i="6"/>
  <c r="P128" i="6" s="1"/>
  <c r="J129" i="6"/>
  <c r="BE129" i="6" s="1"/>
  <c r="F120" i="6"/>
  <c r="E118" i="6"/>
  <c r="F89" i="6"/>
  <c r="E87" i="6"/>
  <c r="J37" i="6"/>
  <c r="J36" i="6"/>
  <c r="J35" i="6"/>
  <c r="J92" i="6"/>
  <c r="J122" i="6"/>
  <c r="F123" i="6"/>
  <c r="F91" i="6"/>
  <c r="J120" i="6"/>
  <c r="E85" i="6"/>
  <c r="BK264" i="5"/>
  <c r="BI264" i="5"/>
  <c r="BH264" i="5"/>
  <c r="BG264" i="5"/>
  <c r="BF264" i="5"/>
  <c r="BE264" i="5"/>
  <c r="T264" i="5"/>
  <c r="R264" i="5"/>
  <c r="P264" i="5"/>
  <c r="J264" i="5"/>
  <c r="BK263" i="5"/>
  <c r="BI263" i="5"/>
  <c r="BH263" i="5"/>
  <c r="BG263" i="5"/>
  <c r="BF263" i="5"/>
  <c r="T263" i="5"/>
  <c r="R263" i="5"/>
  <c r="P263" i="5"/>
  <c r="J263" i="5"/>
  <c r="BE263" i="5" s="1"/>
  <c r="BK262" i="5"/>
  <c r="BI262" i="5"/>
  <c r="BH262" i="5"/>
  <c r="BG262" i="5"/>
  <c r="BF262" i="5"/>
  <c r="T262" i="5"/>
  <c r="R262" i="5"/>
  <c r="P262" i="5"/>
  <c r="J262" i="5"/>
  <c r="BE262" i="5" s="1"/>
  <c r="BK261" i="5"/>
  <c r="BI261" i="5"/>
  <c r="BH261" i="5"/>
  <c r="BG261" i="5"/>
  <c r="BF261" i="5"/>
  <c r="T261" i="5"/>
  <c r="R261" i="5"/>
  <c r="P261" i="5"/>
  <c r="J261" i="5"/>
  <c r="BE261" i="5" s="1"/>
  <c r="BK260" i="5"/>
  <c r="BI260" i="5"/>
  <c r="BH260" i="5"/>
  <c r="BG260" i="5"/>
  <c r="BF260" i="5"/>
  <c r="BE260" i="5"/>
  <c r="T260" i="5"/>
  <c r="T258" i="5" s="1"/>
  <c r="R260" i="5"/>
  <c r="R258" i="5" s="1"/>
  <c r="P260" i="5"/>
  <c r="J260" i="5"/>
  <c r="BK259" i="5"/>
  <c r="BI259" i="5"/>
  <c r="BH259" i="5"/>
  <c r="BG259" i="5"/>
  <c r="BF259" i="5"/>
  <c r="T259" i="5"/>
  <c r="R259" i="5"/>
  <c r="P259" i="5"/>
  <c r="J259" i="5"/>
  <c r="BE259" i="5" s="1"/>
  <c r="BK257" i="5"/>
  <c r="BI257" i="5"/>
  <c r="BH257" i="5"/>
  <c r="BG257" i="5"/>
  <c r="BF257" i="5"/>
  <c r="T257" i="5"/>
  <c r="T255" i="5" s="1"/>
  <c r="R257" i="5"/>
  <c r="P257" i="5"/>
  <c r="J257" i="5"/>
  <c r="BE257" i="5" s="1"/>
  <c r="BK256" i="5"/>
  <c r="BI256" i="5"/>
  <c r="BH256" i="5"/>
  <c r="BG256" i="5"/>
  <c r="BF256" i="5"/>
  <c r="T256" i="5"/>
  <c r="R256" i="5"/>
  <c r="R255" i="5" s="1"/>
  <c r="P256" i="5"/>
  <c r="P255" i="5" s="1"/>
  <c r="J256" i="5"/>
  <c r="BE256" i="5" s="1"/>
  <c r="BK254" i="5"/>
  <c r="BI254" i="5"/>
  <c r="BH254" i="5"/>
  <c r="BG254" i="5"/>
  <c r="BF254" i="5"/>
  <c r="T254" i="5"/>
  <c r="R254" i="5"/>
  <c r="P254" i="5"/>
  <c r="J254" i="5"/>
  <c r="BE254" i="5" s="1"/>
  <c r="BK253" i="5"/>
  <c r="BI253" i="5"/>
  <c r="BH253" i="5"/>
  <c r="BG253" i="5"/>
  <c r="BF253" i="5"/>
  <c r="BE253" i="5"/>
  <c r="T253" i="5"/>
  <c r="R253" i="5"/>
  <c r="P253" i="5"/>
  <c r="J253" i="5"/>
  <c r="BK252" i="5"/>
  <c r="BI252" i="5"/>
  <c r="BH252" i="5"/>
  <c r="BG252" i="5"/>
  <c r="BF252" i="5"/>
  <c r="T252" i="5"/>
  <c r="R252" i="5"/>
  <c r="P252" i="5"/>
  <c r="J252" i="5"/>
  <c r="BE252" i="5" s="1"/>
  <c r="BK251" i="5"/>
  <c r="BI251" i="5"/>
  <c r="BH251" i="5"/>
  <c r="BG251" i="5"/>
  <c r="BF251" i="5"/>
  <c r="T251" i="5"/>
  <c r="R251" i="5"/>
  <c r="P251" i="5"/>
  <c r="J251" i="5"/>
  <c r="BE251" i="5" s="1"/>
  <c r="BK250" i="5"/>
  <c r="BI250" i="5"/>
  <c r="BH250" i="5"/>
  <c r="BG250" i="5"/>
  <c r="BF250" i="5"/>
  <c r="T250" i="5"/>
  <c r="R250" i="5"/>
  <c r="P250" i="5"/>
  <c r="J250" i="5"/>
  <c r="BE250" i="5" s="1"/>
  <c r="BK249" i="5"/>
  <c r="BI249" i="5"/>
  <c r="BH249" i="5"/>
  <c r="BG249" i="5"/>
  <c r="BF249" i="5"/>
  <c r="T249" i="5"/>
  <c r="R249" i="5"/>
  <c r="P249" i="5"/>
  <c r="J249" i="5"/>
  <c r="BE249" i="5" s="1"/>
  <c r="BK248" i="5"/>
  <c r="BI248" i="5"/>
  <c r="BH248" i="5"/>
  <c r="BG248" i="5"/>
  <c r="BF248" i="5"/>
  <c r="T248" i="5"/>
  <c r="R248" i="5"/>
  <c r="P248" i="5"/>
  <c r="J248" i="5"/>
  <c r="BE248" i="5" s="1"/>
  <c r="BK247" i="5"/>
  <c r="BI247" i="5"/>
  <c r="BH247" i="5"/>
  <c r="BG247" i="5"/>
  <c r="BF247" i="5"/>
  <c r="T247" i="5"/>
  <c r="R247" i="5"/>
  <c r="P247" i="5"/>
  <c r="J247" i="5"/>
  <c r="BE247" i="5" s="1"/>
  <c r="BK246" i="5"/>
  <c r="BI246" i="5"/>
  <c r="BH246" i="5"/>
  <c r="BG246" i="5"/>
  <c r="BF246" i="5"/>
  <c r="BE246" i="5"/>
  <c r="T246" i="5"/>
  <c r="R246" i="5"/>
  <c r="P246" i="5"/>
  <c r="J246" i="5"/>
  <c r="BK245" i="5"/>
  <c r="BI245" i="5"/>
  <c r="BH245" i="5"/>
  <c r="BG245" i="5"/>
  <c r="BF245" i="5"/>
  <c r="T245" i="5"/>
  <c r="R245" i="5"/>
  <c r="P245" i="5"/>
  <c r="J245" i="5"/>
  <c r="BE245" i="5" s="1"/>
  <c r="BK244" i="5"/>
  <c r="BI244" i="5"/>
  <c r="BH244" i="5"/>
  <c r="BG244" i="5"/>
  <c r="BF244" i="5"/>
  <c r="T244" i="5"/>
  <c r="R244" i="5"/>
  <c r="P244" i="5"/>
  <c r="J244" i="5"/>
  <c r="BE244" i="5" s="1"/>
  <c r="BK243" i="5"/>
  <c r="BI243" i="5"/>
  <c r="BH243" i="5"/>
  <c r="BG243" i="5"/>
  <c r="BF243" i="5"/>
  <c r="T243" i="5"/>
  <c r="R243" i="5"/>
  <c r="P243" i="5"/>
  <c r="J243" i="5"/>
  <c r="BE243" i="5" s="1"/>
  <c r="BK242" i="5"/>
  <c r="BI242" i="5"/>
  <c r="BH242" i="5"/>
  <c r="BG242" i="5"/>
  <c r="BF242" i="5"/>
  <c r="T242" i="5"/>
  <c r="R242" i="5"/>
  <c r="P242" i="5"/>
  <c r="J242" i="5"/>
  <c r="BE242" i="5" s="1"/>
  <c r="BK241" i="5"/>
  <c r="BI241" i="5"/>
  <c r="BH241" i="5"/>
  <c r="BG241" i="5"/>
  <c r="BF241" i="5"/>
  <c r="BE241" i="5"/>
  <c r="T241" i="5"/>
  <c r="R241" i="5"/>
  <c r="P241" i="5"/>
  <c r="J241" i="5"/>
  <c r="BK240" i="5"/>
  <c r="BI240" i="5"/>
  <c r="BH240" i="5"/>
  <c r="BG240" i="5"/>
  <c r="BF240" i="5"/>
  <c r="T240" i="5"/>
  <c r="R240" i="5"/>
  <c r="P240" i="5"/>
  <c r="J240" i="5"/>
  <c r="BE240" i="5" s="1"/>
  <c r="BK239" i="5"/>
  <c r="BI239" i="5"/>
  <c r="BH239" i="5"/>
  <c r="BG239" i="5"/>
  <c r="BF239" i="5"/>
  <c r="T239" i="5"/>
  <c r="R239" i="5"/>
  <c r="P239" i="5"/>
  <c r="J239" i="5"/>
  <c r="BE239" i="5" s="1"/>
  <c r="BK238" i="5"/>
  <c r="BI238" i="5"/>
  <c r="BH238" i="5"/>
  <c r="BG238" i="5"/>
  <c r="BF238" i="5"/>
  <c r="T238" i="5"/>
  <c r="R238" i="5"/>
  <c r="P238" i="5"/>
  <c r="J238" i="5"/>
  <c r="BE238" i="5" s="1"/>
  <c r="BK237" i="5"/>
  <c r="BI237" i="5"/>
  <c r="BH237" i="5"/>
  <c r="BG237" i="5"/>
  <c r="BF237" i="5"/>
  <c r="T237" i="5"/>
  <c r="R237" i="5"/>
  <c r="P237" i="5"/>
  <c r="J237" i="5"/>
  <c r="BE237" i="5" s="1"/>
  <c r="BK236" i="5"/>
  <c r="BI236" i="5"/>
  <c r="BH236" i="5"/>
  <c r="BG236" i="5"/>
  <c r="BF236" i="5"/>
  <c r="T236" i="5"/>
  <c r="R236" i="5"/>
  <c r="P236" i="5"/>
  <c r="J236" i="5"/>
  <c r="BE236" i="5" s="1"/>
  <c r="BK235" i="5"/>
  <c r="BI235" i="5"/>
  <c r="BH235" i="5"/>
  <c r="BG235" i="5"/>
  <c r="BF235" i="5"/>
  <c r="T235" i="5"/>
  <c r="R235" i="5"/>
  <c r="P235" i="5"/>
  <c r="J235" i="5"/>
  <c r="BE235" i="5" s="1"/>
  <c r="BK234" i="5"/>
  <c r="BI234" i="5"/>
  <c r="BH234" i="5"/>
  <c r="BG234" i="5"/>
  <c r="BF234" i="5"/>
  <c r="BE234" i="5"/>
  <c r="T234" i="5"/>
  <c r="R234" i="5"/>
  <c r="P234" i="5"/>
  <c r="J234" i="5"/>
  <c r="BK233" i="5"/>
  <c r="BI233" i="5"/>
  <c r="BH233" i="5"/>
  <c r="BG233" i="5"/>
  <c r="BF233" i="5"/>
  <c r="BE233" i="5"/>
  <c r="T233" i="5"/>
  <c r="R233" i="5"/>
  <c r="P233" i="5"/>
  <c r="J233" i="5"/>
  <c r="BK232" i="5"/>
  <c r="BI232" i="5"/>
  <c r="BH232" i="5"/>
  <c r="BG232" i="5"/>
  <c r="BF232" i="5"/>
  <c r="T232" i="5"/>
  <c r="R232" i="5"/>
  <c r="P232" i="5"/>
  <c r="J232" i="5"/>
  <c r="BE232" i="5" s="1"/>
  <c r="BK231" i="5"/>
  <c r="BI231" i="5"/>
  <c r="BH231" i="5"/>
  <c r="BG231" i="5"/>
  <c r="BF231" i="5"/>
  <c r="T231" i="5"/>
  <c r="R231" i="5"/>
  <c r="P231" i="5"/>
  <c r="J231" i="5"/>
  <c r="BE231" i="5" s="1"/>
  <c r="BK230" i="5"/>
  <c r="BI230" i="5"/>
  <c r="BH230" i="5"/>
  <c r="BG230" i="5"/>
  <c r="BF230" i="5"/>
  <c r="T230" i="5"/>
  <c r="R230" i="5"/>
  <c r="P230" i="5"/>
  <c r="J230" i="5"/>
  <c r="BE230" i="5" s="1"/>
  <c r="BK229" i="5"/>
  <c r="BI229" i="5"/>
  <c r="BH229" i="5"/>
  <c r="BG229" i="5"/>
  <c r="BF229" i="5"/>
  <c r="BE229" i="5"/>
  <c r="T229" i="5"/>
  <c r="R229" i="5"/>
  <c r="P229" i="5"/>
  <c r="J229" i="5"/>
  <c r="BK228" i="5"/>
  <c r="BI228" i="5"/>
  <c r="BH228" i="5"/>
  <c r="BG228" i="5"/>
  <c r="BF228" i="5"/>
  <c r="BE228" i="5"/>
  <c r="T228" i="5"/>
  <c r="R228" i="5"/>
  <c r="P228" i="5"/>
  <c r="J228" i="5"/>
  <c r="BK227" i="5"/>
  <c r="BI227" i="5"/>
  <c r="BH227" i="5"/>
  <c r="BG227" i="5"/>
  <c r="BF227" i="5"/>
  <c r="T227" i="5"/>
  <c r="R227" i="5"/>
  <c r="P227" i="5"/>
  <c r="J227" i="5"/>
  <c r="BE227" i="5" s="1"/>
  <c r="BK226" i="5"/>
  <c r="BI226" i="5"/>
  <c r="BH226" i="5"/>
  <c r="BG226" i="5"/>
  <c r="BF226" i="5"/>
  <c r="T226" i="5"/>
  <c r="R226" i="5"/>
  <c r="P226" i="5"/>
  <c r="J226" i="5"/>
  <c r="BE226" i="5" s="1"/>
  <c r="BK225" i="5"/>
  <c r="BI225" i="5"/>
  <c r="BH225" i="5"/>
  <c r="BG225" i="5"/>
  <c r="BF225" i="5"/>
  <c r="T225" i="5"/>
  <c r="R225" i="5"/>
  <c r="P225" i="5"/>
  <c r="J225" i="5"/>
  <c r="BE225" i="5" s="1"/>
  <c r="BK224" i="5"/>
  <c r="BI224" i="5"/>
  <c r="BH224" i="5"/>
  <c r="BG224" i="5"/>
  <c r="BF224" i="5"/>
  <c r="BE224" i="5"/>
  <c r="T224" i="5"/>
  <c r="T223" i="5" s="1"/>
  <c r="R224" i="5"/>
  <c r="P224" i="5"/>
  <c r="P223" i="5" s="1"/>
  <c r="J224" i="5"/>
  <c r="BK222" i="5"/>
  <c r="BI222" i="5"/>
  <c r="BH222" i="5"/>
  <c r="BG222" i="5"/>
  <c r="BF222" i="5"/>
  <c r="T222" i="5"/>
  <c r="R222" i="5"/>
  <c r="P222" i="5"/>
  <c r="J222" i="5"/>
  <c r="BE222" i="5" s="1"/>
  <c r="BK221" i="5"/>
  <c r="BI221" i="5"/>
  <c r="BH221" i="5"/>
  <c r="BG221" i="5"/>
  <c r="BF221" i="5"/>
  <c r="T221" i="5"/>
  <c r="R221" i="5"/>
  <c r="P221" i="5"/>
  <c r="J221" i="5"/>
  <c r="BE221" i="5" s="1"/>
  <c r="BK220" i="5"/>
  <c r="BI220" i="5"/>
  <c r="BH220" i="5"/>
  <c r="BG220" i="5"/>
  <c r="BF220" i="5"/>
  <c r="T220" i="5"/>
  <c r="R220" i="5"/>
  <c r="P220" i="5"/>
  <c r="J220" i="5"/>
  <c r="BE220" i="5" s="1"/>
  <c r="BK219" i="5"/>
  <c r="BI219" i="5"/>
  <c r="BH219" i="5"/>
  <c r="BG219" i="5"/>
  <c r="BF219" i="5"/>
  <c r="T219" i="5"/>
  <c r="R219" i="5"/>
  <c r="P219" i="5"/>
  <c r="J219" i="5"/>
  <c r="BE219" i="5" s="1"/>
  <c r="BK218" i="5"/>
  <c r="BI218" i="5"/>
  <c r="BH218" i="5"/>
  <c r="BG218" i="5"/>
  <c r="BF218" i="5"/>
  <c r="T218" i="5"/>
  <c r="R218" i="5"/>
  <c r="P218" i="5"/>
  <c r="J218" i="5"/>
  <c r="BE218" i="5" s="1"/>
  <c r="BK217" i="5"/>
  <c r="BI217" i="5"/>
  <c r="BH217" i="5"/>
  <c r="BG217" i="5"/>
  <c r="BF217" i="5"/>
  <c r="BE217" i="5"/>
  <c r="T217" i="5"/>
  <c r="R217" i="5"/>
  <c r="P217" i="5"/>
  <c r="J217" i="5"/>
  <c r="BK216" i="5"/>
  <c r="BI216" i="5"/>
  <c r="BH216" i="5"/>
  <c r="BG216" i="5"/>
  <c r="BF216" i="5"/>
  <c r="T216" i="5"/>
  <c r="R216" i="5"/>
  <c r="P216" i="5"/>
  <c r="J216" i="5"/>
  <c r="BE216" i="5" s="1"/>
  <c r="BK215" i="5"/>
  <c r="BI215" i="5"/>
  <c r="BH215" i="5"/>
  <c r="BG215" i="5"/>
  <c r="BF215" i="5"/>
  <c r="T215" i="5"/>
  <c r="R215" i="5"/>
  <c r="P215" i="5"/>
  <c r="J215" i="5"/>
  <c r="BE215" i="5" s="1"/>
  <c r="BK214" i="5"/>
  <c r="BI214" i="5"/>
  <c r="BH214" i="5"/>
  <c r="BG214" i="5"/>
  <c r="BF214" i="5"/>
  <c r="T214" i="5"/>
  <c r="R214" i="5"/>
  <c r="P214" i="5"/>
  <c r="J214" i="5"/>
  <c r="BE214" i="5" s="1"/>
  <c r="BK213" i="5"/>
  <c r="BI213" i="5"/>
  <c r="BH213" i="5"/>
  <c r="BG213" i="5"/>
  <c r="BF213" i="5"/>
  <c r="T213" i="5"/>
  <c r="R213" i="5"/>
  <c r="P213" i="5"/>
  <c r="J213" i="5"/>
  <c r="BE213" i="5" s="1"/>
  <c r="BK212" i="5"/>
  <c r="BI212" i="5"/>
  <c r="BH212" i="5"/>
  <c r="BG212" i="5"/>
  <c r="BF212" i="5"/>
  <c r="T212" i="5"/>
  <c r="R212" i="5"/>
  <c r="P212" i="5"/>
  <c r="J212" i="5"/>
  <c r="BE212" i="5" s="1"/>
  <c r="BK211" i="5"/>
  <c r="BI211" i="5"/>
  <c r="BH211" i="5"/>
  <c r="BG211" i="5"/>
  <c r="BF211" i="5"/>
  <c r="T211" i="5"/>
  <c r="R211" i="5"/>
  <c r="P211" i="5"/>
  <c r="J211" i="5"/>
  <c r="BE211" i="5" s="1"/>
  <c r="BK210" i="5"/>
  <c r="BI210" i="5"/>
  <c r="BH210" i="5"/>
  <c r="BG210" i="5"/>
  <c r="BF210" i="5"/>
  <c r="T210" i="5"/>
  <c r="R210" i="5"/>
  <c r="P210" i="5"/>
  <c r="J210" i="5"/>
  <c r="BE210" i="5" s="1"/>
  <c r="BK209" i="5"/>
  <c r="BI209" i="5"/>
  <c r="BH209" i="5"/>
  <c r="BG209" i="5"/>
  <c r="BF209" i="5"/>
  <c r="BE209" i="5"/>
  <c r="T209" i="5"/>
  <c r="R209" i="5"/>
  <c r="P209" i="5"/>
  <c r="J209" i="5"/>
  <c r="BK208" i="5"/>
  <c r="BI208" i="5"/>
  <c r="BH208" i="5"/>
  <c r="BG208" i="5"/>
  <c r="BF208" i="5"/>
  <c r="T208" i="5"/>
  <c r="R208" i="5"/>
  <c r="P208" i="5"/>
  <c r="J208" i="5"/>
  <c r="BE208" i="5" s="1"/>
  <c r="BK207" i="5"/>
  <c r="BI207" i="5"/>
  <c r="BH207" i="5"/>
  <c r="BG207" i="5"/>
  <c r="BF207" i="5"/>
  <c r="T207" i="5"/>
  <c r="R207" i="5"/>
  <c r="P207" i="5"/>
  <c r="J207" i="5"/>
  <c r="BE207" i="5" s="1"/>
  <c r="BK205" i="5"/>
  <c r="BI205" i="5"/>
  <c r="BH205" i="5"/>
  <c r="BG205" i="5"/>
  <c r="BF205" i="5"/>
  <c r="T205" i="5"/>
  <c r="R205" i="5"/>
  <c r="P205" i="5"/>
  <c r="J205" i="5"/>
  <c r="BE205" i="5" s="1"/>
  <c r="BK204" i="5"/>
  <c r="BI204" i="5"/>
  <c r="BH204" i="5"/>
  <c r="BG204" i="5"/>
  <c r="BF204" i="5"/>
  <c r="T204" i="5"/>
  <c r="R204" i="5"/>
  <c r="P204" i="5"/>
  <c r="J204" i="5"/>
  <c r="BE204" i="5" s="1"/>
  <c r="BK203" i="5"/>
  <c r="BI203" i="5"/>
  <c r="BH203" i="5"/>
  <c r="BG203" i="5"/>
  <c r="BF203" i="5"/>
  <c r="T203" i="5"/>
  <c r="R203" i="5"/>
  <c r="P203" i="5"/>
  <c r="J203" i="5"/>
  <c r="BE203" i="5" s="1"/>
  <c r="BK202" i="5"/>
  <c r="BI202" i="5"/>
  <c r="BH202" i="5"/>
  <c r="BG202" i="5"/>
  <c r="BF202" i="5"/>
  <c r="BE202" i="5"/>
  <c r="T202" i="5"/>
  <c r="R202" i="5"/>
  <c r="P202" i="5"/>
  <c r="J202" i="5"/>
  <c r="BK201" i="5"/>
  <c r="BI201" i="5"/>
  <c r="BH201" i="5"/>
  <c r="BG201" i="5"/>
  <c r="BF201" i="5"/>
  <c r="T201" i="5"/>
  <c r="R201" i="5"/>
  <c r="P201" i="5"/>
  <c r="J201" i="5"/>
  <c r="BE201" i="5" s="1"/>
  <c r="BK200" i="5"/>
  <c r="BI200" i="5"/>
  <c r="BH200" i="5"/>
  <c r="BG200" i="5"/>
  <c r="BF200" i="5"/>
  <c r="T200" i="5"/>
  <c r="R200" i="5"/>
  <c r="P200" i="5"/>
  <c r="J200" i="5"/>
  <c r="BE200" i="5" s="1"/>
  <c r="BK199" i="5"/>
  <c r="BI199" i="5"/>
  <c r="BH199" i="5"/>
  <c r="BG199" i="5"/>
  <c r="BF199" i="5"/>
  <c r="T199" i="5"/>
  <c r="R199" i="5"/>
  <c r="P199" i="5"/>
  <c r="J199" i="5"/>
  <c r="BE199" i="5" s="1"/>
  <c r="BK198" i="5"/>
  <c r="BI198" i="5"/>
  <c r="BH198" i="5"/>
  <c r="BG198" i="5"/>
  <c r="BF198" i="5"/>
  <c r="T198" i="5"/>
  <c r="R198" i="5"/>
  <c r="P198" i="5"/>
  <c r="J198" i="5"/>
  <c r="BE198" i="5" s="1"/>
  <c r="BK197" i="5"/>
  <c r="BI197" i="5"/>
  <c r="BH197" i="5"/>
  <c r="BG197" i="5"/>
  <c r="BF197" i="5"/>
  <c r="T197" i="5"/>
  <c r="R197" i="5"/>
  <c r="P197" i="5"/>
  <c r="J197" i="5"/>
  <c r="BE197" i="5" s="1"/>
  <c r="BK196" i="5"/>
  <c r="BI196" i="5"/>
  <c r="BH196" i="5"/>
  <c r="BG196" i="5"/>
  <c r="BF196" i="5"/>
  <c r="BE196" i="5"/>
  <c r="T196" i="5"/>
  <c r="R196" i="5"/>
  <c r="P196" i="5"/>
  <c r="J196" i="5"/>
  <c r="BK195" i="5"/>
  <c r="BI195" i="5"/>
  <c r="BH195" i="5"/>
  <c r="BG195" i="5"/>
  <c r="BF195" i="5"/>
  <c r="T195" i="5"/>
  <c r="R195" i="5"/>
  <c r="P195" i="5"/>
  <c r="J195" i="5"/>
  <c r="BE195" i="5" s="1"/>
  <c r="BK194" i="5"/>
  <c r="BI194" i="5"/>
  <c r="BH194" i="5"/>
  <c r="BG194" i="5"/>
  <c r="BF194" i="5"/>
  <c r="T194" i="5"/>
  <c r="R194" i="5"/>
  <c r="P194" i="5"/>
  <c r="J194" i="5"/>
  <c r="BE194" i="5" s="1"/>
  <c r="BK193" i="5"/>
  <c r="BI193" i="5"/>
  <c r="BH193" i="5"/>
  <c r="BG193" i="5"/>
  <c r="BF193" i="5"/>
  <c r="T193" i="5"/>
  <c r="R193" i="5"/>
  <c r="P193" i="5"/>
  <c r="J193" i="5"/>
  <c r="BE193" i="5" s="1"/>
  <c r="BK191" i="5"/>
  <c r="BI191" i="5"/>
  <c r="BH191" i="5"/>
  <c r="BG191" i="5"/>
  <c r="BF191" i="5"/>
  <c r="T191" i="5"/>
  <c r="R191" i="5"/>
  <c r="P191" i="5"/>
  <c r="J191" i="5"/>
  <c r="BE191" i="5" s="1"/>
  <c r="BK190" i="5"/>
  <c r="BI190" i="5"/>
  <c r="BH190" i="5"/>
  <c r="BG190" i="5"/>
  <c r="BF190" i="5"/>
  <c r="T190" i="5"/>
  <c r="R190" i="5"/>
  <c r="P190" i="5"/>
  <c r="J190" i="5"/>
  <c r="BE190" i="5" s="1"/>
  <c r="BK189" i="5"/>
  <c r="BI189" i="5"/>
  <c r="BH189" i="5"/>
  <c r="BG189" i="5"/>
  <c r="BF189" i="5"/>
  <c r="T189" i="5"/>
  <c r="R189" i="5"/>
  <c r="P189" i="5"/>
  <c r="J189" i="5"/>
  <c r="BE189" i="5" s="1"/>
  <c r="BK188" i="5"/>
  <c r="BI188" i="5"/>
  <c r="BH188" i="5"/>
  <c r="BG188" i="5"/>
  <c r="BF188" i="5"/>
  <c r="T188" i="5"/>
  <c r="R188" i="5"/>
  <c r="P188" i="5"/>
  <c r="J188" i="5"/>
  <c r="BE188" i="5" s="1"/>
  <c r="BK187" i="5"/>
  <c r="BI187" i="5"/>
  <c r="BH187" i="5"/>
  <c r="BG187" i="5"/>
  <c r="BF187" i="5"/>
  <c r="T187" i="5"/>
  <c r="R187" i="5"/>
  <c r="P187" i="5"/>
  <c r="J187" i="5"/>
  <c r="BE187" i="5" s="1"/>
  <c r="BK186" i="5"/>
  <c r="BI186" i="5"/>
  <c r="BH186" i="5"/>
  <c r="BG186" i="5"/>
  <c r="BF186" i="5"/>
  <c r="T186" i="5"/>
  <c r="R186" i="5"/>
  <c r="P186" i="5"/>
  <c r="J186" i="5"/>
  <c r="BE186" i="5" s="1"/>
  <c r="BK185" i="5"/>
  <c r="BI185" i="5"/>
  <c r="BH185" i="5"/>
  <c r="BG185" i="5"/>
  <c r="BF185" i="5"/>
  <c r="T185" i="5"/>
  <c r="R185" i="5"/>
  <c r="P185" i="5"/>
  <c r="J185" i="5"/>
  <c r="BE185" i="5" s="1"/>
  <c r="BK184" i="5"/>
  <c r="BI184" i="5"/>
  <c r="BH184" i="5"/>
  <c r="BG184" i="5"/>
  <c r="BF184" i="5"/>
  <c r="T184" i="5"/>
  <c r="R184" i="5"/>
  <c r="P184" i="5"/>
  <c r="P177" i="5" s="1"/>
  <c r="J184" i="5"/>
  <c r="BE184" i="5" s="1"/>
  <c r="BK182" i="5"/>
  <c r="BI182" i="5"/>
  <c r="BH182" i="5"/>
  <c r="BG182" i="5"/>
  <c r="BF182" i="5"/>
  <c r="T182" i="5"/>
  <c r="R182" i="5"/>
  <c r="P182" i="5"/>
  <c r="J182" i="5"/>
  <c r="BE182" i="5" s="1"/>
  <c r="BK181" i="5"/>
  <c r="BI181" i="5"/>
  <c r="BH181" i="5"/>
  <c r="BG181" i="5"/>
  <c r="BF181" i="5"/>
  <c r="T181" i="5"/>
  <c r="R181" i="5"/>
  <c r="P181" i="5"/>
  <c r="J181" i="5"/>
  <c r="BE181" i="5" s="1"/>
  <c r="BK180" i="5"/>
  <c r="BI180" i="5"/>
  <c r="BH180" i="5"/>
  <c r="BG180" i="5"/>
  <c r="BF180" i="5"/>
  <c r="T180" i="5"/>
  <c r="R180" i="5"/>
  <c r="P180" i="5"/>
  <c r="J180" i="5"/>
  <c r="BE180" i="5" s="1"/>
  <c r="BK179" i="5"/>
  <c r="BI179" i="5"/>
  <c r="BH179" i="5"/>
  <c r="BG179" i="5"/>
  <c r="BF179" i="5"/>
  <c r="T179" i="5"/>
  <c r="R179" i="5"/>
  <c r="P179" i="5"/>
  <c r="J179" i="5"/>
  <c r="BE179" i="5" s="1"/>
  <c r="BK178" i="5"/>
  <c r="BI178" i="5"/>
  <c r="BH178" i="5"/>
  <c r="BG178" i="5"/>
  <c r="BF178" i="5"/>
  <c r="T178" i="5"/>
  <c r="R178" i="5"/>
  <c r="P178" i="5"/>
  <c r="J178" i="5"/>
  <c r="BE178" i="5" s="1"/>
  <c r="BK176" i="5"/>
  <c r="BI176" i="5"/>
  <c r="BH176" i="5"/>
  <c r="BG176" i="5"/>
  <c r="BF176" i="5"/>
  <c r="T176" i="5"/>
  <c r="R176" i="5"/>
  <c r="P176" i="5"/>
  <c r="J176" i="5"/>
  <c r="BE176" i="5" s="1"/>
  <c r="BK175" i="5"/>
  <c r="BI175" i="5"/>
  <c r="BH175" i="5"/>
  <c r="BG175" i="5"/>
  <c r="BF175" i="5"/>
  <c r="T175" i="5"/>
  <c r="R175" i="5"/>
  <c r="P175" i="5"/>
  <c r="J175" i="5"/>
  <c r="BE175" i="5" s="1"/>
  <c r="BK174" i="5"/>
  <c r="BI174" i="5"/>
  <c r="BH174" i="5"/>
  <c r="BG174" i="5"/>
  <c r="BF174" i="5"/>
  <c r="T174" i="5"/>
  <c r="R174" i="5"/>
  <c r="P174" i="5"/>
  <c r="J174" i="5"/>
  <c r="BE174" i="5" s="1"/>
  <c r="BK173" i="5"/>
  <c r="BI173" i="5"/>
  <c r="BH173" i="5"/>
  <c r="BG173" i="5"/>
  <c r="BF173" i="5"/>
  <c r="T173" i="5"/>
  <c r="R173" i="5"/>
  <c r="P173" i="5"/>
  <c r="J173" i="5"/>
  <c r="BE173" i="5" s="1"/>
  <c r="BK172" i="5"/>
  <c r="BI172" i="5"/>
  <c r="BH172" i="5"/>
  <c r="BG172" i="5"/>
  <c r="BF172" i="5"/>
  <c r="T172" i="5"/>
  <c r="R172" i="5"/>
  <c r="P172" i="5"/>
  <c r="J172" i="5"/>
  <c r="BE172" i="5" s="1"/>
  <c r="BK171" i="5"/>
  <c r="BI171" i="5"/>
  <c r="BH171" i="5"/>
  <c r="BG171" i="5"/>
  <c r="BF171" i="5"/>
  <c r="T171" i="5"/>
  <c r="R171" i="5"/>
  <c r="P171" i="5"/>
  <c r="J171" i="5"/>
  <c r="BE171" i="5" s="1"/>
  <c r="BK170" i="5"/>
  <c r="BI170" i="5"/>
  <c r="BH170" i="5"/>
  <c r="BG170" i="5"/>
  <c r="BF170" i="5"/>
  <c r="T170" i="5"/>
  <c r="R170" i="5"/>
  <c r="P170" i="5"/>
  <c r="J170" i="5"/>
  <c r="BE170" i="5" s="1"/>
  <c r="BK169" i="5"/>
  <c r="BI169" i="5"/>
  <c r="BH169" i="5"/>
  <c r="BG169" i="5"/>
  <c r="BF169" i="5"/>
  <c r="T169" i="5"/>
  <c r="R169" i="5"/>
  <c r="P169" i="5"/>
  <c r="J169" i="5"/>
  <c r="BE169" i="5" s="1"/>
  <c r="BK168" i="5"/>
  <c r="BI168" i="5"/>
  <c r="BH168" i="5"/>
  <c r="BG168" i="5"/>
  <c r="BF168" i="5"/>
  <c r="T168" i="5"/>
  <c r="R168" i="5"/>
  <c r="P168" i="5"/>
  <c r="J168" i="5"/>
  <c r="BE168" i="5" s="1"/>
  <c r="BK167" i="5"/>
  <c r="BI167" i="5"/>
  <c r="BH167" i="5"/>
  <c r="BG167" i="5"/>
  <c r="BF167" i="5"/>
  <c r="T167" i="5"/>
  <c r="R167" i="5"/>
  <c r="P167" i="5"/>
  <c r="J167" i="5"/>
  <c r="BE167" i="5" s="1"/>
  <c r="BK166" i="5"/>
  <c r="BI166" i="5"/>
  <c r="BH166" i="5"/>
  <c r="BG166" i="5"/>
  <c r="BF166" i="5"/>
  <c r="T166" i="5"/>
  <c r="R166" i="5"/>
  <c r="P166" i="5"/>
  <c r="J166" i="5"/>
  <c r="BE166" i="5" s="1"/>
  <c r="BK165" i="5"/>
  <c r="BI165" i="5"/>
  <c r="BH165" i="5"/>
  <c r="BG165" i="5"/>
  <c r="BF165" i="5"/>
  <c r="T165" i="5"/>
  <c r="R165" i="5"/>
  <c r="P165" i="5"/>
  <c r="J165" i="5"/>
  <c r="BE165" i="5" s="1"/>
  <c r="BK164" i="5"/>
  <c r="BI164" i="5"/>
  <c r="BH164" i="5"/>
  <c r="BG164" i="5"/>
  <c r="BF164" i="5"/>
  <c r="T164" i="5"/>
  <c r="R164" i="5"/>
  <c r="P164" i="5"/>
  <c r="J164" i="5"/>
  <c r="BE164" i="5" s="1"/>
  <c r="BK163" i="5"/>
  <c r="BI163" i="5"/>
  <c r="BH163" i="5"/>
  <c r="BG163" i="5"/>
  <c r="BF163" i="5"/>
  <c r="T163" i="5"/>
  <c r="R163" i="5"/>
  <c r="P163" i="5"/>
  <c r="J163" i="5"/>
  <c r="BE163" i="5" s="1"/>
  <c r="BK162" i="5"/>
  <c r="BI162" i="5"/>
  <c r="BH162" i="5"/>
  <c r="BG162" i="5"/>
  <c r="BF162" i="5"/>
  <c r="T162" i="5"/>
  <c r="R162" i="5"/>
  <c r="P162" i="5"/>
  <c r="J162" i="5"/>
  <c r="BE162" i="5" s="1"/>
  <c r="BK161" i="5"/>
  <c r="BI161" i="5"/>
  <c r="BH161" i="5"/>
  <c r="BG161" i="5"/>
  <c r="BF161" i="5"/>
  <c r="T161" i="5"/>
  <c r="R161" i="5"/>
  <c r="P161" i="5"/>
  <c r="J161" i="5"/>
  <c r="BE161" i="5" s="1"/>
  <c r="BK160" i="5"/>
  <c r="BI160" i="5"/>
  <c r="BH160" i="5"/>
  <c r="BG160" i="5"/>
  <c r="BF160" i="5"/>
  <c r="BE160" i="5"/>
  <c r="T160" i="5"/>
  <c r="R160" i="5"/>
  <c r="P160" i="5"/>
  <c r="J160" i="5"/>
  <c r="BK159" i="5"/>
  <c r="BI159" i="5"/>
  <c r="BH159" i="5"/>
  <c r="BG159" i="5"/>
  <c r="BF159" i="5"/>
  <c r="T159" i="5"/>
  <c r="R159" i="5"/>
  <c r="P159" i="5"/>
  <c r="J159" i="5"/>
  <c r="BE159" i="5" s="1"/>
  <c r="BK158" i="5"/>
  <c r="BI158" i="5"/>
  <c r="BH158" i="5"/>
  <c r="BG158" i="5"/>
  <c r="BF158" i="5"/>
  <c r="T158" i="5"/>
  <c r="R158" i="5"/>
  <c r="P158" i="5"/>
  <c r="J158" i="5"/>
  <c r="BE158" i="5" s="1"/>
  <c r="BK157" i="5"/>
  <c r="BI157" i="5"/>
  <c r="BH157" i="5"/>
  <c r="BG157" i="5"/>
  <c r="BF157" i="5"/>
  <c r="T157" i="5"/>
  <c r="R157" i="5"/>
  <c r="P157" i="5"/>
  <c r="J157" i="5"/>
  <c r="BE157" i="5" s="1"/>
  <c r="BK156" i="5"/>
  <c r="BI156" i="5"/>
  <c r="BH156" i="5"/>
  <c r="BG156" i="5"/>
  <c r="BF156" i="5"/>
  <c r="T156" i="5"/>
  <c r="R156" i="5"/>
  <c r="P156" i="5"/>
  <c r="J156" i="5"/>
  <c r="BE156" i="5" s="1"/>
  <c r="BK155" i="5"/>
  <c r="BI155" i="5"/>
  <c r="BH155" i="5"/>
  <c r="BG155" i="5"/>
  <c r="BF155" i="5"/>
  <c r="T155" i="5"/>
  <c r="R155" i="5"/>
  <c r="P155" i="5"/>
  <c r="J155" i="5"/>
  <c r="BE155" i="5" s="1"/>
  <c r="BK154" i="5"/>
  <c r="BI154" i="5"/>
  <c r="BH154" i="5"/>
  <c r="BG154" i="5"/>
  <c r="BF154" i="5"/>
  <c r="T154" i="5"/>
  <c r="R154" i="5"/>
  <c r="P154" i="5"/>
  <c r="J154" i="5"/>
  <c r="BE154" i="5" s="1"/>
  <c r="BK153" i="5"/>
  <c r="BI153" i="5"/>
  <c r="BH153" i="5"/>
  <c r="BG153" i="5"/>
  <c r="BF153" i="5"/>
  <c r="T153" i="5"/>
  <c r="R153" i="5"/>
  <c r="P153" i="5"/>
  <c r="J153" i="5"/>
  <c r="BE153" i="5" s="1"/>
  <c r="BK152" i="5"/>
  <c r="BI152" i="5"/>
  <c r="BH152" i="5"/>
  <c r="BG152" i="5"/>
  <c r="BF152" i="5"/>
  <c r="T152" i="5"/>
  <c r="R152" i="5"/>
  <c r="P152" i="5"/>
  <c r="J152" i="5"/>
  <c r="BE152" i="5" s="1"/>
  <c r="BK151" i="5"/>
  <c r="BI151" i="5"/>
  <c r="BH151" i="5"/>
  <c r="BG151" i="5"/>
  <c r="BF151" i="5"/>
  <c r="T151" i="5"/>
  <c r="R151" i="5"/>
  <c r="P151" i="5"/>
  <c r="J151" i="5"/>
  <c r="BE151" i="5" s="1"/>
  <c r="BK150" i="5"/>
  <c r="BI150" i="5"/>
  <c r="BH150" i="5"/>
  <c r="BG150" i="5"/>
  <c r="BF150" i="5"/>
  <c r="T150" i="5"/>
  <c r="R150" i="5"/>
  <c r="P150" i="5"/>
  <c r="J150" i="5"/>
  <c r="BE150" i="5" s="1"/>
  <c r="BK149" i="5"/>
  <c r="BI149" i="5"/>
  <c r="BH149" i="5"/>
  <c r="BG149" i="5"/>
  <c r="BF149" i="5"/>
  <c r="T149" i="5"/>
  <c r="R149" i="5"/>
  <c r="P149" i="5"/>
  <c r="J149" i="5"/>
  <c r="BE149" i="5" s="1"/>
  <c r="BK148" i="5"/>
  <c r="BI148" i="5"/>
  <c r="BH148" i="5"/>
  <c r="BG148" i="5"/>
  <c r="BF148" i="5"/>
  <c r="T148" i="5"/>
  <c r="R148" i="5"/>
  <c r="P148" i="5"/>
  <c r="J148" i="5"/>
  <c r="BE148" i="5" s="1"/>
  <c r="BK147" i="5"/>
  <c r="BI147" i="5"/>
  <c r="BH147" i="5"/>
  <c r="BG147" i="5"/>
  <c r="BF147" i="5"/>
  <c r="T147" i="5"/>
  <c r="R147" i="5"/>
  <c r="P147" i="5"/>
  <c r="J147" i="5"/>
  <c r="BE147" i="5" s="1"/>
  <c r="BK146" i="5"/>
  <c r="BI146" i="5"/>
  <c r="BH146" i="5"/>
  <c r="BG146" i="5"/>
  <c r="BF146" i="5"/>
  <c r="BE146" i="5"/>
  <c r="T146" i="5"/>
  <c r="R146" i="5"/>
  <c r="P146" i="5"/>
  <c r="J146" i="5"/>
  <c r="BK145" i="5"/>
  <c r="BI145" i="5"/>
  <c r="BH145" i="5"/>
  <c r="BG145" i="5"/>
  <c r="BF145" i="5"/>
  <c r="T145" i="5"/>
  <c r="R145" i="5"/>
  <c r="P145" i="5"/>
  <c r="J145" i="5"/>
  <c r="BE145" i="5" s="1"/>
  <c r="BK144" i="5"/>
  <c r="BI144" i="5"/>
  <c r="BH144" i="5"/>
  <c r="BG144" i="5"/>
  <c r="BF144" i="5"/>
  <c r="T144" i="5"/>
  <c r="R144" i="5"/>
  <c r="P144" i="5"/>
  <c r="J144" i="5"/>
  <c r="BE144" i="5" s="1"/>
  <c r="BK143" i="5"/>
  <c r="BI143" i="5"/>
  <c r="BH143" i="5"/>
  <c r="BG143" i="5"/>
  <c r="BF143" i="5"/>
  <c r="T143" i="5"/>
  <c r="R143" i="5"/>
  <c r="P143" i="5"/>
  <c r="J143" i="5"/>
  <c r="BE143" i="5" s="1"/>
  <c r="BK142" i="5"/>
  <c r="BI142" i="5"/>
  <c r="BH142" i="5"/>
  <c r="BG142" i="5"/>
  <c r="BF142" i="5"/>
  <c r="T142" i="5"/>
  <c r="R142" i="5"/>
  <c r="P142" i="5"/>
  <c r="J142" i="5"/>
  <c r="BE142" i="5" s="1"/>
  <c r="BK141" i="5"/>
  <c r="BI141" i="5"/>
  <c r="BH141" i="5"/>
  <c r="BG141" i="5"/>
  <c r="BF141" i="5"/>
  <c r="T141" i="5"/>
  <c r="R141" i="5"/>
  <c r="P141" i="5"/>
  <c r="P140" i="5" s="1"/>
  <c r="J141" i="5"/>
  <c r="BE141" i="5" s="1"/>
  <c r="BK139" i="5"/>
  <c r="BI139" i="5"/>
  <c r="BH139" i="5"/>
  <c r="BG139" i="5"/>
  <c r="BF139" i="5"/>
  <c r="T139" i="5"/>
  <c r="R139" i="5"/>
  <c r="P139" i="5"/>
  <c r="J139" i="5"/>
  <c r="BE139" i="5" s="1"/>
  <c r="BK138" i="5"/>
  <c r="BI138" i="5"/>
  <c r="BH138" i="5"/>
  <c r="BG138" i="5"/>
  <c r="BF138" i="5"/>
  <c r="T138" i="5"/>
  <c r="R138" i="5"/>
  <c r="P138" i="5"/>
  <c r="J138" i="5"/>
  <c r="BE138" i="5" s="1"/>
  <c r="BK137" i="5"/>
  <c r="BI137" i="5"/>
  <c r="BH137" i="5"/>
  <c r="BG137" i="5"/>
  <c r="BF137" i="5"/>
  <c r="T137" i="5"/>
  <c r="R137" i="5"/>
  <c r="P137" i="5"/>
  <c r="J137" i="5"/>
  <c r="BE137" i="5" s="1"/>
  <c r="BK136" i="5"/>
  <c r="BI136" i="5"/>
  <c r="BH136" i="5"/>
  <c r="BG136" i="5"/>
  <c r="BF136" i="5"/>
  <c r="BE136" i="5"/>
  <c r="T136" i="5"/>
  <c r="R136" i="5"/>
  <c r="P136" i="5"/>
  <c r="J136" i="5"/>
  <c r="BK134" i="5"/>
  <c r="BI134" i="5"/>
  <c r="BH134" i="5"/>
  <c r="BG134" i="5"/>
  <c r="BF134" i="5"/>
  <c r="T134" i="5"/>
  <c r="R134" i="5"/>
  <c r="P134" i="5"/>
  <c r="J134" i="5"/>
  <c r="BE134" i="5" s="1"/>
  <c r="BK132" i="5"/>
  <c r="BI132" i="5"/>
  <c r="BH132" i="5"/>
  <c r="BG132" i="5"/>
  <c r="BF132" i="5"/>
  <c r="T132" i="5"/>
  <c r="R132" i="5"/>
  <c r="P132" i="5"/>
  <c r="J132" i="5"/>
  <c r="BE132" i="5" s="1"/>
  <c r="BK130" i="5"/>
  <c r="BI130" i="5"/>
  <c r="BH130" i="5"/>
  <c r="BG130" i="5"/>
  <c r="BF130" i="5"/>
  <c r="BE130" i="5"/>
  <c r="T130" i="5"/>
  <c r="R130" i="5"/>
  <c r="P130" i="5"/>
  <c r="J130" i="5"/>
  <c r="BK129" i="5"/>
  <c r="BI129" i="5"/>
  <c r="BH129" i="5"/>
  <c r="BG129" i="5"/>
  <c r="BF129" i="5"/>
  <c r="T129" i="5"/>
  <c r="R129" i="5"/>
  <c r="P129" i="5"/>
  <c r="J129" i="5"/>
  <c r="BE129" i="5" s="1"/>
  <c r="BK127" i="5"/>
  <c r="BI127" i="5"/>
  <c r="BH127" i="5"/>
  <c r="BG127" i="5"/>
  <c r="BF127" i="5"/>
  <c r="T127" i="5"/>
  <c r="R127" i="5"/>
  <c r="P127" i="5"/>
  <c r="J127" i="5"/>
  <c r="BE127" i="5" s="1"/>
  <c r="F120" i="5"/>
  <c r="F118" i="5"/>
  <c r="E116" i="5"/>
  <c r="F89" i="5"/>
  <c r="E87" i="5"/>
  <c r="J37" i="5"/>
  <c r="J36" i="5"/>
  <c r="J35" i="5"/>
  <c r="J121" i="5"/>
  <c r="J120" i="5"/>
  <c r="F121" i="5"/>
  <c r="F91" i="5"/>
  <c r="J118" i="5"/>
  <c r="E85" i="5"/>
  <c r="P258" i="5" l="1"/>
  <c r="R167" i="6"/>
  <c r="P193" i="6"/>
  <c r="T232" i="6"/>
  <c r="T231" i="6" s="1"/>
  <c r="BK145" i="6"/>
  <c r="J145" i="6" s="1"/>
  <c r="J99" i="6" s="1"/>
  <c r="T167" i="6"/>
  <c r="BK223" i="6"/>
  <c r="J223" i="6" s="1"/>
  <c r="J103" i="6" s="1"/>
  <c r="R140" i="5"/>
  <c r="P201" i="6"/>
  <c r="T140" i="5"/>
  <c r="P206" i="5"/>
  <c r="R223" i="5"/>
  <c r="F37" i="6"/>
  <c r="R206" i="5"/>
  <c r="T145" i="6"/>
  <c r="T127" i="6" s="1"/>
  <c r="T126" i="6" s="1"/>
  <c r="T193" i="6"/>
  <c r="R201" i="6"/>
  <c r="P223" i="6"/>
  <c r="J34" i="5"/>
  <c r="R128" i="6"/>
  <c r="R145" i="6"/>
  <c r="P145" i="6"/>
  <c r="P127" i="6" s="1"/>
  <c r="P126" i="6" s="1"/>
  <c r="P126" i="5"/>
  <c r="P125" i="5" s="1"/>
  <c r="P124" i="5" s="1"/>
  <c r="R177" i="5"/>
  <c r="T206" i="5"/>
  <c r="J34" i="6"/>
  <c r="T223" i="6"/>
  <c r="R126" i="5"/>
  <c r="F37" i="5"/>
  <c r="T126" i="5"/>
  <c r="T125" i="5" s="1"/>
  <c r="T124" i="5" s="1"/>
  <c r="T177" i="5"/>
  <c r="BK167" i="6"/>
  <c r="J167" i="6" s="1"/>
  <c r="J100" i="6" s="1"/>
  <c r="P226" i="6"/>
  <c r="R226" i="6"/>
  <c r="F36" i="6"/>
  <c r="BK193" i="6"/>
  <c r="J193" i="6" s="1"/>
  <c r="J101" i="6" s="1"/>
  <c r="BK226" i="6"/>
  <c r="J226" i="6" s="1"/>
  <c r="J104" i="6" s="1"/>
  <c r="F34" i="6"/>
  <c r="BK201" i="6"/>
  <c r="J201" i="6" s="1"/>
  <c r="J102" i="6" s="1"/>
  <c r="J33" i="6"/>
  <c r="BK126" i="5"/>
  <c r="BK140" i="5"/>
  <c r="J140" i="5" s="1"/>
  <c r="J99" i="5" s="1"/>
  <c r="BK206" i="5"/>
  <c r="J206" i="5" s="1"/>
  <c r="J101" i="5" s="1"/>
  <c r="BK177" i="5"/>
  <c r="J177" i="5" s="1"/>
  <c r="J100" i="5" s="1"/>
  <c r="BK223" i="5"/>
  <c r="J223" i="5" s="1"/>
  <c r="J102" i="5" s="1"/>
  <c r="BK258" i="5"/>
  <c r="J258" i="5" s="1"/>
  <c r="J104" i="5" s="1"/>
  <c r="F34" i="5"/>
  <c r="BK255" i="5"/>
  <c r="J255" i="5" s="1"/>
  <c r="J103" i="5" s="1"/>
  <c r="F36" i="5"/>
  <c r="F35" i="5"/>
  <c r="F315" i="8"/>
  <c r="C36" i="1" s="1"/>
  <c r="C35" i="1"/>
  <c r="F122" i="6"/>
  <c r="J91" i="5"/>
  <c r="J91" i="6"/>
  <c r="J232" i="6"/>
  <c r="J106" i="6" s="1"/>
  <c r="BK231" i="6"/>
  <c r="J231" i="6" s="1"/>
  <c r="J105" i="6" s="1"/>
  <c r="F33" i="5"/>
  <c r="J33" i="5"/>
  <c r="F33" i="6"/>
  <c r="J123" i="6"/>
  <c r="J89" i="5"/>
  <c r="J89" i="6"/>
  <c r="E114" i="5"/>
  <c r="F92" i="5"/>
  <c r="F92" i="6"/>
  <c r="E116" i="6"/>
  <c r="J92" i="5"/>
  <c r="BK127" i="6"/>
  <c r="R127" i="6" l="1"/>
  <c r="R126" i="6" s="1"/>
  <c r="R125" i="5"/>
  <c r="R124" i="5" s="1"/>
  <c r="BK125" i="5"/>
  <c r="J126" i="5"/>
  <c r="J98" i="5" s="1"/>
  <c r="J125" i="5"/>
  <c r="J97" i="5" s="1"/>
  <c r="BK124" i="5"/>
  <c r="J124" i="5" s="1"/>
  <c r="C33" i="1" s="1"/>
  <c r="J127" i="6"/>
  <c r="J97" i="6" s="1"/>
  <c r="BK126" i="6"/>
  <c r="J126" i="6" s="1"/>
  <c r="C34" i="1" s="1"/>
  <c r="C43" i="1" l="1"/>
  <c r="J30" i="6"/>
  <c r="J39" i="6" s="1"/>
  <c r="J96" i="6"/>
  <c r="J30" i="5"/>
  <c r="J39" i="5" s="1"/>
  <c r="J96" i="5"/>
  <c r="I72" i="2" l="1"/>
  <c r="G603" i="2"/>
  <c r="L598" i="2"/>
  <c r="L597" i="2"/>
  <c r="L596" i="2"/>
  <c r="L595" i="2"/>
  <c r="G598" i="2"/>
  <c r="J598" i="2"/>
  <c r="G597" i="2"/>
  <c r="J597" i="2"/>
  <c r="L603" i="2" l="1"/>
  <c r="J603" i="2"/>
  <c r="J596" i="2"/>
  <c r="G596" i="2"/>
  <c r="G595" i="2"/>
  <c r="J595" i="2"/>
  <c r="J594" i="2" s="1"/>
  <c r="G220" i="2" l="1"/>
  <c r="J220" i="2"/>
  <c r="G234" i="2" l="1"/>
  <c r="J234" i="2"/>
  <c r="J587" i="2"/>
  <c r="L586" i="2"/>
  <c r="J227" i="2" l="1"/>
  <c r="G227" i="2"/>
  <c r="L587" i="2"/>
  <c r="G587" i="2"/>
  <c r="J586" i="2"/>
  <c r="G586" i="2"/>
  <c r="G602" i="2"/>
  <c r="J602" i="2"/>
  <c r="J601" i="2" s="1"/>
  <c r="L602" i="2"/>
  <c r="L604" i="2" l="1"/>
  <c r="J604" i="2"/>
  <c r="G604" i="2"/>
  <c r="G601" i="2" s="1"/>
  <c r="C29" i="1" l="1"/>
  <c r="G73" i="2"/>
  <c r="G72" i="2"/>
  <c r="J72" i="2"/>
  <c r="L72" i="2"/>
  <c r="L71" i="2"/>
  <c r="G71" i="2"/>
  <c r="L583" i="2"/>
  <c r="G579" i="2"/>
  <c r="J579" i="2"/>
  <c r="L579" i="2"/>
  <c r="G577" i="2"/>
  <c r="J577" i="2"/>
  <c r="L577" i="2"/>
  <c r="G578" i="2"/>
  <c r="J578" i="2"/>
  <c r="L578" i="2"/>
  <c r="G569" i="2"/>
  <c r="J569" i="2"/>
  <c r="L569" i="2"/>
  <c r="L73" i="2" l="1"/>
  <c r="J73" i="2"/>
  <c r="J71" i="2"/>
  <c r="L591" i="2"/>
  <c r="G591" i="2"/>
  <c r="J591" i="2"/>
  <c r="L590" i="2"/>
  <c r="G590" i="2"/>
  <c r="J590" i="2"/>
  <c r="J570" i="2"/>
  <c r="G570" i="2"/>
  <c r="G583" i="2"/>
  <c r="J571" i="2"/>
  <c r="G567" i="2"/>
  <c r="J583" i="2"/>
  <c r="L576" i="2"/>
  <c r="J576" i="2"/>
  <c r="G576" i="2"/>
  <c r="J575" i="2"/>
  <c r="G575" i="2"/>
  <c r="L575" i="2"/>
  <c r="J560" i="2"/>
  <c r="G585" i="2" l="1"/>
  <c r="J584" i="2"/>
  <c r="G584" i="2"/>
  <c r="J567" i="2"/>
  <c r="J574" i="2"/>
  <c r="L571" i="2"/>
  <c r="G571" i="2"/>
  <c r="L584" i="2"/>
  <c r="L567" i="2"/>
  <c r="G559" i="2"/>
  <c r="J559" i="2"/>
  <c r="L559" i="2"/>
  <c r="J566" i="2"/>
  <c r="G566" i="2"/>
  <c r="L566" i="2"/>
  <c r="G556" i="2"/>
  <c r="J556" i="2"/>
  <c r="L556" i="2"/>
  <c r="G557" i="2"/>
  <c r="J557" i="2"/>
  <c r="L557" i="2"/>
  <c r="G560" i="2"/>
  <c r="L560" i="2"/>
  <c r="L403" i="2"/>
  <c r="L400" i="2"/>
  <c r="L401" i="2"/>
  <c r="L402" i="2"/>
  <c r="I403" i="2"/>
  <c r="J403" i="2" s="1"/>
  <c r="G403" i="2"/>
  <c r="G402" i="2"/>
  <c r="J402" i="2"/>
  <c r="G401" i="2"/>
  <c r="I401" i="2"/>
  <c r="J401" i="2" s="1"/>
  <c r="G400" i="2"/>
  <c r="J400" i="2"/>
  <c r="J396" i="2"/>
  <c r="G395" i="2"/>
  <c r="L585" i="2" l="1"/>
  <c r="J585" i="2"/>
  <c r="J589" i="2"/>
  <c r="G589" i="2"/>
  <c r="L589" i="2"/>
  <c r="G580" i="2"/>
  <c r="L580" i="2"/>
  <c r="L574" i="2" s="1"/>
  <c r="J588" i="2"/>
  <c r="L588" i="2"/>
  <c r="G588" i="2"/>
  <c r="J568" i="2"/>
  <c r="J565" i="2" s="1"/>
  <c r="G568" i="2"/>
  <c r="L568" i="2"/>
  <c r="G561" i="2"/>
  <c r="L561" i="2"/>
  <c r="J561" i="2"/>
  <c r="L395" i="2"/>
  <c r="L396" i="2"/>
  <c r="G396" i="2"/>
  <c r="J395" i="2"/>
  <c r="G574" i="2" l="1"/>
  <c r="C26" i="1" s="1"/>
  <c r="J582" i="2"/>
  <c r="L592" i="2" s="1"/>
  <c r="L582" i="2" s="1"/>
  <c r="G572" i="2"/>
  <c r="L572" i="2"/>
  <c r="L565" i="2" s="1"/>
  <c r="G399" i="2"/>
  <c r="L399" i="2"/>
  <c r="J399" i="2"/>
  <c r="J397" i="2"/>
  <c r="L397" i="2"/>
  <c r="G397" i="2"/>
  <c r="L398" i="2"/>
  <c r="G565" i="2" l="1"/>
  <c r="C25" i="1" s="1"/>
  <c r="G592" i="2"/>
  <c r="G398" i="2"/>
  <c r="J398" i="2"/>
  <c r="G582" i="2" l="1"/>
  <c r="C27" i="1" s="1"/>
  <c r="L394" i="2"/>
  <c r="G355" i="2"/>
  <c r="J355" i="2"/>
  <c r="G352" i="2"/>
  <c r="G354" i="2"/>
  <c r="J354" i="2"/>
  <c r="L354" i="2"/>
  <c r="L385" i="2" l="1"/>
  <c r="G394" i="2"/>
  <c r="J394" i="2"/>
  <c r="J393" i="2" s="1"/>
  <c r="L352" i="2"/>
  <c r="J352" i="2"/>
  <c r="G385" i="2" l="1"/>
  <c r="J385" i="2"/>
  <c r="G390" i="2"/>
  <c r="L404" i="2"/>
  <c r="L393" i="2" s="1"/>
  <c r="G404" i="2"/>
  <c r="G393" i="2" s="1"/>
  <c r="C18" i="1" s="1"/>
  <c r="J378" i="2"/>
  <c r="G378" i="2"/>
  <c r="L378" i="2"/>
  <c r="L390" i="2" l="1"/>
  <c r="J390" i="2"/>
  <c r="J477" i="2"/>
  <c r="L477" i="2"/>
  <c r="J478" i="2"/>
  <c r="L478" i="2"/>
  <c r="J479" i="2"/>
  <c r="L479" i="2"/>
  <c r="J480" i="2"/>
  <c r="L480" i="2"/>
  <c r="J481" i="2"/>
  <c r="L481" i="2"/>
  <c r="J482" i="2"/>
  <c r="L482" i="2"/>
  <c r="J483" i="2"/>
  <c r="L483" i="2"/>
  <c r="J484" i="2"/>
  <c r="L484" i="2"/>
  <c r="J485" i="2"/>
  <c r="L485" i="2"/>
  <c r="J486" i="2"/>
  <c r="L486" i="2"/>
  <c r="J487" i="2"/>
  <c r="L487" i="2"/>
  <c r="J488" i="2"/>
  <c r="L488" i="2"/>
  <c r="J489" i="2"/>
  <c r="L489" i="2"/>
  <c r="J490" i="2"/>
  <c r="L490" i="2"/>
  <c r="J491" i="2"/>
  <c r="L491" i="2"/>
  <c r="J492" i="2"/>
  <c r="L492" i="2"/>
  <c r="J493" i="2"/>
  <c r="L493" i="2"/>
  <c r="J494" i="2"/>
  <c r="L494" i="2"/>
  <c r="G372" i="2"/>
  <c r="I368" i="2"/>
  <c r="I367" i="2"/>
  <c r="I366" i="2"/>
  <c r="G367" i="2"/>
  <c r="G366" i="2"/>
  <c r="L372" i="2" l="1"/>
  <c r="J372" i="2"/>
  <c r="J367" i="2"/>
  <c r="J366" i="2"/>
  <c r="L367" i="2"/>
  <c r="L366" i="2"/>
  <c r="G377" i="2" l="1"/>
  <c r="L377" i="2"/>
  <c r="J377" i="2"/>
  <c r="I327" i="2" l="1"/>
  <c r="L312" i="2" l="1"/>
  <c r="G317" i="2"/>
  <c r="J313" i="2" l="1"/>
  <c r="G316" i="2"/>
  <c r="J316" i="2"/>
  <c r="J317" i="2"/>
  <c r="J315" i="2"/>
  <c r="G292" i="2"/>
  <c r="G291" i="2"/>
  <c r="I300" i="2"/>
  <c r="J300" i="2" s="1"/>
  <c r="L300" i="2"/>
  <c r="J293" i="2"/>
  <c r="L293" i="2"/>
  <c r="J292" i="2"/>
  <c r="L292" i="2"/>
  <c r="J291" i="2"/>
  <c r="L291" i="2"/>
  <c r="J547" i="2"/>
  <c r="G546" i="2"/>
  <c r="L538" i="2"/>
  <c r="L544" i="2"/>
  <c r="L545" i="2"/>
  <c r="L288" i="2"/>
  <c r="L289" i="2"/>
  <c r="L290" i="2"/>
  <c r="I290" i="2"/>
  <c r="J290" i="2" s="1"/>
  <c r="G290" i="2"/>
  <c r="G287" i="2"/>
  <c r="I288" i="2"/>
  <c r="J288" i="2" s="1"/>
  <c r="G288" i="2"/>
  <c r="I287" i="2"/>
  <c r="J287" i="2" s="1"/>
  <c r="J289" i="2"/>
  <c r="G289" i="2"/>
  <c r="J159" i="2"/>
  <c r="G159" i="2"/>
  <c r="G158" i="2"/>
  <c r="J158" i="2"/>
  <c r="L158" i="2"/>
  <c r="G544" i="2"/>
  <c r="J544" i="2"/>
  <c r="G545" i="2"/>
  <c r="J545" i="2"/>
  <c r="J309" i="2"/>
  <c r="L309" i="2"/>
  <c r="G309" i="2"/>
  <c r="G285" i="2"/>
  <c r="J285" i="2"/>
  <c r="L285" i="2"/>
  <c r="G286" i="2"/>
  <c r="J286" i="2"/>
  <c r="L286" i="2"/>
  <c r="L287" i="2"/>
  <c r="G284" i="2"/>
  <c r="J284" i="2"/>
  <c r="L284" i="2"/>
  <c r="L283" i="2"/>
  <c r="G46" i="2"/>
  <c r="J546" i="2" l="1"/>
  <c r="G293" i="2"/>
  <c r="L547" i="2"/>
  <c r="G547" i="2"/>
  <c r="G314" i="2"/>
  <c r="J314" i="2"/>
  <c r="J312" i="2" s="1"/>
  <c r="G300" i="2"/>
  <c r="L282" i="2"/>
  <c r="L546" i="2"/>
  <c r="G548" i="2"/>
  <c r="G304" i="2"/>
  <c r="G283" i="2"/>
  <c r="J283" i="2"/>
  <c r="J282" i="2" s="1"/>
  <c r="J46" i="2"/>
  <c r="L46" i="2"/>
  <c r="G282" i="2" l="1"/>
  <c r="L548" i="2"/>
  <c r="C11" i="1"/>
  <c r="J548" i="2"/>
  <c r="J304" i="2"/>
  <c r="G308" i="2"/>
  <c r="L304" i="2"/>
  <c r="J310" i="2"/>
  <c r="G310" i="2" l="1"/>
  <c r="L310" i="2"/>
  <c r="L308" i="2"/>
  <c r="J308" i="2"/>
  <c r="L307" i="2"/>
  <c r="G307" i="2"/>
  <c r="J307" i="2"/>
  <c r="G303" i="2" l="1"/>
  <c r="C12" i="1" s="1"/>
  <c r="J303" i="2"/>
  <c r="L303" i="2"/>
  <c r="G261" i="2"/>
  <c r="J260" i="2"/>
  <c r="I208" i="2"/>
  <c r="I197" i="2"/>
  <c r="G197" i="2"/>
  <c r="I196" i="2"/>
  <c r="J160" i="2"/>
  <c r="J257" i="2" l="1"/>
  <c r="J261" i="2"/>
  <c r="J264" i="2"/>
  <c r="G200" i="2"/>
  <c r="J200" i="2"/>
  <c r="G250" i="2"/>
  <c r="G252" i="2"/>
  <c r="J250" i="2"/>
  <c r="G260" i="2"/>
  <c r="G202" i="2"/>
  <c r="J202" i="2"/>
  <c r="J197" i="2"/>
  <c r="G162" i="2"/>
  <c r="J162" i="2"/>
  <c r="J209" i="2" l="1"/>
  <c r="G258" i="2"/>
  <c r="J258" i="2"/>
  <c r="G257" i="2"/>
  <c r="G253" i="2"/>
  <c r="G239" i="2"/>
  <c r="J239" i="2"/>
  <c r="J238" i="2"/>
  <c r="G264" i="2"/>
  <c r="J265" i="2"/>
  <c r="J235" i="2"/>
  <c r="G265" i="2"/>
  <c r="G235" i="2"/>
  <c r="G266" i="2"/>
  <c r="L266" i="2"/>
  <c r="J266" i="2"/>
  <c r="J252" i="2"/>
  <c r="G209" i="2"/>
  <c r="G160" i="2"/>
  <c r="L44" i="2"/>
  <c r="J253" i="2" l="1"/>
  <c r="G259" i="2"/>
  <c r="J259" i="2"/>
  <c r="G238" i="2"/>
  <c r="J232" i="2"/>
  <c r="G232" i="2"/>
  <c r="J219" i="2"/>
  <c r="G219" i="2"/>
  <c r="L198" i="2"/>
  <c r="J198" i="2"/>
  <c r="G198" i="2"/>
  <c r="G44" i="2"/>
  <c r="J44" i="2"/>
  <c r="G242" i="2" l="1"/>
  <c r="J242" i="2"/>
  <c r="G208" i="2"/>
  <c r="J203" i="2"/>
  <c r="G203" i="2"/>
  <c r="L203" i="2"/>
  <c r="J208" i="2" l="1"/>
  <c r="L599" i="2"/>
  <c r="J599" i="2"/>
  <c r="G599" i="2"/>
  <c r="G196" i="2"/>
  <c r="J196" i="2"/>
  <c r="G594" i="2" l="1"/>
  <c r="C28" i="1" s="1"/>
  <c r="L182" i="2"/>
  <c r="J182" i="2"/>
  <c r="G182" i="2"/>
  <c r="L179" i="2"/>
  <c r="J179" i="2"/>
  <c r="G179" i="2"/>
  <c r="G164" i="2"/>
  <c r="G170" i="2"/>
  <c r="G171" i="2"/>
  <c r="G172" i="2"/>
  <c r="G173" i="2"/>
  <c r="G174" i="2"/>
  <c r="G169" i="2"/>
  <c r="G176" i="2"/>
  <c r="J176" i="2"/>
  <c r="L176" i="2"/>
  <c r="G175" i="2"/>
  <c r="L167" i="2"/>
  <c r="J169" i="2"/>
  <c r="J170" i="2"/>
  <c r="J171" i="2"/>
  <c r="J167" i="2"/>
  <c r="G167" i="2"/>
  <c r="L168" i="2"/>
  <c r="L169" i="2"/>
  <c r="L170" i="2"/>
  <c r="L171" i="2"/>
  <c r="J172" i="2"/>
  <c r="L172" i="2"/>
  <c r="J173" i="2"/>
  <c r="L173" i="2"/>
  <c r="J174" i="2"/>
  <c r="L174" i="2"/>
  <c r="L156" i="2"/>
  <c r="L157" i="2"/>
  <c r="G157" i="2"/>
  <c r="J157" i="2"/>
  <c r="I154" i="2"/>
  <c r="J154" i="2" s="1"/>
  <c r="G148" i="2"/>
  <c r="G156" i="2"/>
  <c r="J156" i="2"/>
  <c r="L154" i="2"/>
  <c r="G155" i="2"/>
  <c r="J155" i="2"/>
  <c r="L155" i="2"/>
  <c r="G154" i="2"/>
  <c r="J153" i="2"/>
  <c r="L149" i="2"/>
  <c r="G150" i="2"/>
  <c r="J150" i="2"/>
  <c r="L150" i="2"/>
  <c r="G151" i="2"/>
  <c r="J151" i="2"/>
  <c r="L151" i="2"/>
  <c r="G152" i="2"/>
  <c r="J152" i="2"/>
  <c r="L152" i="2"/>
  <c r="L112" i="2"/>
  <c r="G17" i="2"/>
  <c r="G21" i="2"/>
  <c r="J21" i="2"/>
  <c r="L21" i="2"/>
  <c r="A9" i="2"/>
  <c r="A12" i="2" s="1"/>
  <c r="A14" i="2" s="1"/>
  <c r="A16" i="2" s="1"/>
  <c r="A17" i="2" s="1"/>
  <c r="A19" i="2" s="1"/>
  <c r="A20" i="2" s="1"/>
  <c r="A21" i="2" s="1"/>
  <c r="A24" i="2" s="1"/>
  <c r="A26" i="2" s="1"/>
  <c r="A28" i="2" s="1"/>
  <c r="A29" i="2" s="1"/>
  <c r="A31" i="2" s="1"/>
  <c r="A33" i="2" s="1"/>
  <c r="A34" i="2" s="1"/>
  <c r="A35" i="2" s="1"/>
  <c r="A37" i="2" s="1"/>
  <c r="G29" i="2"/>
  <c r="G34" i="2"/>
  <c r="J34" i="2"/>
  <c r="G35" i="2"/>
  <c r="G470" i="2"/>
  <c r="J470" i="2"/>
  <c r="L470" i="2"/>
  <c r="L468" i="2"/>
  <c r="J468" i="2"/>
  <c r="G468" i="2"/>
  <c r="G466" i="2"/>
  <c r="G465" i="2"/>
  <c r="G464" i="2"/>
  <c r="J464" i="2"/>
  <c r="L464" i="2"/>
  <c r="J465" i="2"/>
  <c r="L465" i="2"/>
  <c r="J466" i="2"/>
  <c r="L466" i="2"/>
  <c r="G463" i="2"/>
  <c r="J462" i="2"/>
  <c r="L462" i="2"/>
  <c r="J463" i="2"/>
  <c r="L463" i="2"/>
  <c r="G462" i="2"/>
  <c r="L467" i="2"/>
  <c r="L469" i="2"/>
  <c r="L471" i="2"/>
  <c r="J471" i="2"/>
  <c r="J469" i="2"/>
  <c r="J467" i="2"/>
  <c r="G461" i="2"/>
  <c r="L461" i="2"/>
  <c r="J461" i="2"/>
  <c r="G536" i="2"/>
  <c r="G537" i="2"/>
  <c r="G538" i="2"/>
  <c r="G535" i="2"/>
  <c r="J538" i="2"/>
  <c r="J537" i="2"/>
  <c r="L537" i="2"/>
  <c r="J535" i="2"/>
  <c r="L535" i="2"/>
  <c r="J536" i="2"/>
  <c r="L536" i="2"/>
  <c r="G534" i="2"/>
  <c r="J534" i="2"/>
  <c r="L534" i="2"/>
  <c r="G533" i="2"/>
  <c r="G528" i="2"/>
  <c r="G532" i="2"/>
  <c r="J532" i="2"/>
  <c r="L532" i="2"/>
  <c r="J533" i="2"/>
  <c r="L533" i="2"/>
  <c r="G531" i="2"/>
  <c r="J531" i="2"/>
  <c r="L531" i="2"/>
  <c r="G530" i="2"/>
  <c r="J530" i="2"/>
  <c r="L530" i="2"/>
  <c r="G529" i="2"/>
  <c r="L529" i="2"/>
  <c r="J529" i="2"/>
  <c r="J528" i="2"/>
  <c r="L528" i="2"/>
  <c r="J527" i="2"/>
  <c r="L527" i="2"/>
  <c r="G527" i="2"/>
  <c r="G526" i="2"/>
  <c r="J525" i="2"/>
  <c r="L525" i="2"/>
  <c r="J526" i="2"/>
  <c r="L526" i="2"/>
  <c r="G524" i="2"/>
  <c r="J524" i="2"/>
  <c r="L524" i="2"/>
  <c r="G523" i="2"/>
  <c r="J523" i="2"/>
  <c r="L523" i="2"/>
  <c r="G522" i="2"/>
  <c r="G521" i="2"/>
  <c r="G520" i="2"/>
  <c r="J520" i="2"/>
  <c r="L520" i="2"/>
  <c r="J521" i="2"/>
  <c r="L521" i="2"/>
  <c r="J522" i="2"/>
  <c r="L522" i="2"/>
  <c r="G519" i="2"/>
  <c r="J517" i="2"/>
  <c r="L517" i="2"/>
  <c r="J518" i="2"/>
  <c r="L518" i="2"/>
  <c r="J519" i="2"/>
  <c r="L519" i="2"/>
  <c r="G518" i="2"/>
  <c r="L516" i="2"/>
  <c r="J516" i="2"/>
  <c r="G502" i="2"/>
  <c r="G503" i="2"/>
  <c r="G504" i="2"/>
  <c r="G505" i="2"/>
  <c r="G506" i="2"/>
  <c r="G507" i="2"/>
  <c r="G508" i="2"/>
  <c r="G509" i="2"/>
  <c r="G510" i="2"/>
  <c r="G511" i="2"/>
  <c r="G512" i="2"/>
  <c r="G500" i="2"/>
  <c r="J499" i="2"/>
  <c r="L498" i="2"/>
  <c r="L496" i="2" s="1"/>
  <c r="J498" i="2"/>
  <c r="G493" i="2"/>
  <c r="G494" i="2"/>
  <c r="G492" i="2"/>
  <c r="G491" i="2"/>
  <c r="G488" i="2"/>
  <c r="G489" i="2"/>
  <c r="G490" i="2"/>
  <c r="G487" i="2"/>
  <c r="G485" i="2"/>
  <c r="G486" i="2"/>
  <c r="G484" i="2"/>
  <c r="G483" i="2"/>
  <c r="G482" i="2"/>
  <c r="G481" i="2"/>
  <c r="G479" i="2"/>
  <c r="G480" i="2"/>
  <c r="L475" i="2"/>
  <c r="G446" i="2"/>
  <c r="L434" i="2"/>
  <c r="G430" i="2"/>
  <c r="G425" i="2"/>
  <c r="G423" i="2"/>
  <c r="G419" i="2"/>
  <c r="G414" i="2"/>
  <c r="J496" i="2" l="1"/>
  <c r="L476" i="2"/>
  <c r="L473" i="2" s="1"/>
  <c r="J476" i="2"/>
  <c r="J439" i="2"/>
  <c r="G439" i="2"/>
  <c r="J456" i="2"/>
  <c r="G456" i="2"/>
  <c r="J448" i="2"/>
  <c r="G448" i="2"/>
  <c r="J421" i="2"/>
  <c r="G421" i="2"/>
  <c r="J514" i="2"/>
  <c r="L514" i="2"/>
  <c r="J164" i="2"/>
  <c r="G168" i="2"/>
  <c r="G166" i="2" s="1"/>
  <c r="C8" i="1" s="1"/>
  <c r="J168" i="2"/>
  <c r="L175" i="2"/>
  <c r="L166" i="2" s="1"/>
  <c r="J175" i="2"/>
  <c r="G153" i="2"/>
  <c r="G147" i="2"/>
  <c r="L148" i="2"/>
  <c r="J148" i="2"/>
  <c r="G149" i="2"/>
  <c r="J149" i="2"/>
  <c r="L153" i="2"/>
  <c r="G129" i="2"/>
  <c r="J109" i="2"/>
  <c r="G92" i="2"/>
  <c r="L19" i="2"/>
  <c r="L20" i="2"/>
  <c r="L6" i="2"/>
  <c r="J17" i="2"/>
  <c r="L17" i="2"/>
  <c r="L12" i="2"/>
  <c r="G12" i="2"/>
  <c r="G9" i="2"/>
  <c r="L26" i="2"/>
  <c r="J35" i="2"/>
  <c r="J12" i="2"/>
  <c r="L35" i="2"/>
  <c r="G31" i="2"/>
  <c r="J31" i="2"/>
  <c r="L31" i="2"/>
  <c r="G28" i="2"/>
  <c r="J28" i="2"/>
  <c r="L28" i="2"/>
  <c r="G24" i="2"/>
  <c r="J24" i="2"/>
  <c r="L24" i="2"/>
  <c r="L29" i="2"/>
  <c r="J29" i="2"/>
  <c r="J460" i="2"/>
  <c r="L460" i="2"/>
  <c r="G469" i="2"/>
  <c r="G467" i="2"/>
  <c r="G501" i="2"/>
  <c r="G525" i="2"/>
  <c r="G516" i="2"/>
  <c r="G517" i="2"/>
  <c r="G498" i="2"/>
  <c r="G499" i="2"/>
  <c r="L456" i="2"/>
  <c r="G477" i="2"/>
  <c r="G478" i="2"/>
  <c r="G476" i="2"/>
  <c r="J475" i="2"/>
  <c r="L448" i="2"/>
  <c r="L446" i="2"/>
  <c r="J446" i="2"/>
  <c r="L439" i="2"/>
  <c r="J434" i="2"/>
  <c r="G434" i="2"/>
  <c r="L430" i="2"/>
  <c r="J430" i="2"/>
  <c r="J423" i="2"/>
  <c r="L423" i="2"/>
  <c r="J425" i="2"/>
  <c r="L425" i="2"/>
  <c r="L421" i="2"/>
  <c r="J419" i="2"/>
  <c r="L419" i="2"/>
  <c r="J414" i="2"/>
  <c r="G408" i="2"/>
  <c r="L414" i="2"/>
  <c r="L85" i="2"/>
  <c r="G87" i="2"/>
  <c r="G75" i="2"/>
  <c r="G62" i="2"/>
  <c r="G60" i="2"/>
  <c r="L50" i="2"/>
  <c r="G61" i="2"/>
  <c r="J61" i="2"/>
  <c r="L61" i="2"/>
  <c r="J42" i="2"/>
  <c r="J39" i="2"/>
  <c r="G514" i="2" l="1"/>
  <c r="C23" i="1" s="1"/>
  <c r="G496" i="2"/>
  <c r="C22" i="1" s="1"/>
  <c r="G475" i="2"/>
  <c r="J408" i="2"/>
  <c r="J406" i="2" s="1"/>
  <c r="L408" i="2"/>
  <c r="G165" i="2"/>
  <c r="J166" i="2"/>
  <c r="L147" i="2"/>
  <c r="J129" i="2"/>
  <c r="J147" i="2"/>
  <c r="L109" i="2"/>
  <c r="G109" i="2"/>
  <c r="L92" i="2"/>
  <c r="L129" i="2"/>
  <c r="J92" i="2"/>
  <c r="J19" i="2"/>
  <c r="G20" i="2"/>
  <c r="G19" i="2"/>
  <c r="J20" i="2"/>
  <c r="J6" i="2"/>
  <c r="G6" i="2"/>
  <c r="G26" i="2"/>
  <c r="J9" i="2"/>
  <c r="L9" i="2"/>
  <c r="J26" i="2"/>
  <c r="G471" i="2"/>
  <c r="J33" i="2"/>
  <c r="L33" i="2"/>
  <c r="G33" i="2"/>
  <c r="G37" i="2"/>
  <c r="J37" i="2"/>
  <c r="L37" i="2"/>
  <c r="J473" i="2"/>
  <c r="G78" i="2"/>
  <c r="G85" i="2"/>
  <c r="J85" i="2"/>
  <c r="G80" i="2"/>
  <c r="J80" i="2"/>
  <c r="L80" i="2"/>
  <c r="J87" i="2"/>
  <c r="L87" i="2"/>
  <c r="J83" i="2"/>
  <c r="L83" i="2"/>
  <c r="G83" i="2"/>
  <c r="L75" i="2"/>
  <c r="J75" i="2"/>
  <c r="L69" i="2"/>
  <c r="G69" i="2"/>
  <c r="J69" i="2"/>
  <c r="J67" i="2"/>
  <c r="G59" i="2"/>
  <c r="L62" i="2"/>
  <c r="J62" i="2"/>
  <c r="G57" i="2"/>
  <c r="L57" i="2"/>
  <c r="L60" i="2"/>
  <c r="J60" i="2"/>
  <c r="L59" i="2"/>
  <c r="J59" i="2"/>
  <c r="J57" i="2"/>
  <c r="G55" i="2"/>
  <c r="J55" i="2"/>
  <c r="L55" i="2"/>
  <c r="L42" i="2"/>
  <c r="L39" i="2"/>
  <c r="G50" i="2"/>
  <c r="J50" i="2"/>
  <c r="A39" i="2"/>
  <c r="A41" i="2" s="1"/>
  <c r="A42" i="2" s="1"/>
  <c r="G42" i="2"/>
  <c r="G39" i="2"/>
  <c r="G473" i="2" l="1"/>
  <c r="C21" i="1" s="1"/>
  <c r="G460" i="2"/>
  <c r="C20" i="1" s="1"/>
  <c r="A44" i="2"/>
  <c r="J165" i="2"/>
  <c r="J82" i="2" s="1"/>
  <c r="L82" i="2"/>
  <c r="G82" i="2"/>
  <c r="C7" i="1" s="1"/>
  <c r="J16" i="2"/>
  <c r="G16" i="2"/>
  <c r="L16" i="2"/>
  <c r="G14" i="2"/>
  <c r="J14" i="2"/>
  <c r="L14" i="2"/>
  <c r="J78" i="2"/>
  <c r="L78" i="2"/>
  <c r="J77" i="2"/>
  <c r="G313" i="2" s="1"/>
  <c r="G312" i="2" s="1"/>
  <c r="C13" i="1" s="1"/>
  <c r="L77" i="2"/>
  <c r="G77" i="2"/>
  <c r="L67" i="2"/>
  <c r="G67" i="2"/>
  <c r="G41" i="2"/>
  <c r="G23" i="2" s="1"/>
  <c r="L41" i="2"/>
  <c r="L23" i="2" s="1"/>
  <c r="J41" i="2"/>
  <c r="J23" i="2" s="1"/>
  <c r="A46" i="2" l="1"/>
  <c r="A50" i="2" s="1"/>
  <c r="A52" i="2" s="1"/>
  <c r="A54" i="2" s="1"/>
  <c r="A55" i="2" s="1"/>
  <c r="A57" i="2" s="1"/>
  <c r="A59" i="2" s="1"/>
  <c r="A60" i="2" s="1"/>
  <c r="A61" i="2" s="1"/>
  <c r="A62" i="2" s="1"/>
  <c r="A64" i="2" s="1"/>
  <c r="A66" i="2" s="1"/>
  <c r="A67" i="2" s="1"/>
  <c r="A68" i="2" s="1"/>
  <c r="A69" i="2" s="1"/>
  <c r="C5" i="1"/>
  <c r="G5" i="2"/>
  <c r="C4" i="1" s="1"/>
  <c r="L5" i="2"/>
  <c r="J5" i="2"/>
  <c r="G64" i="2"/>
  <c r="L64" i="2"/>
  <c r="J64" i="2"/>
  <c r="G66" i="2"/>
  <c r="J66" i="2"/>
  <c r="L66" i="2"/>
  <c r="J68" i="2"/>
  <c r="L68" i="2"/>
  <c r="G68" i="2"/>
  <c r="J52" i="2"/>
  <c r="G52" i="2"/>
  <c r="L52" i="2"/>
  <c r="G54" i="2"/>
  <c r="L54" i="2"/>
  <c r="J54" i="2"/>
  <c r="A71" i="2" l="1"/>
  <c r="A72" i="2" s="1"/>
  <c r="L49" i="2"/>
  <c r="G49" i="2"/>
  <c r="C6" i="1" s="1"/>
  <c r="J49" i="2"/>
  <c r="A73" i="2" l="1"/>
  <c r="A75" i="2" s="1"/>
  <c r="A77" i="2" s="1"/>
  <c r="A78" i="2" s="1"/>
  <c r="A80" i="2" s="1"/>
  <c r="A83" i="2" s="1"/>
  <c r="A85" i="2" s="1"/>
  <c r="A87" i="2" s="1"/>
  <c r="G247" i="2"/>
  <c r="J247" i="2"/>
  <c r="G249" i="2"/>
  <c r="A89" i="2" l="1"/>
  <c r="A92" i="2" s="1"/>
  <c r="A109" i="2" s="1"/>
  <c r="A129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2" i="2" s="1"/>
  <c r="A164" i="2" s="1"/>
  <c r="A165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9" i="2" s="1"/>
  <c r="A182" i="2" s="1"/>
  <c r="A189" i="2" s="1"/>
  <c r="A193" i="2" s="1"/>
  <c r="A196" i="2" s="1"/>
  <c r="A197" i="2" s="1"/>
  <c r="A198" i="2" s="1"/>
  <c r="A199" i="2" s="1"/>
  <c r="A200" i="2" s="1"/>
  <c r="A202" i="2" s="1"/>
  <c r="A203" i="2" s="1"/>
  <c r="A208" i="2" s="1"/>
  <c r="A209" i="2" s="1"/>
  <c r="A219" i="2" s="1"/>
  <c r="A220" i="2" s="1"/>
  <c r="A227" i="2" s="1"/>
  <c r="A232" i="2" s="1"/>
  <c r="A234" i="2" s="1"/>
  <c r="A235" i="2" s="1"/>
  <c r="A238" i="2" s="1"/>
  <c r="J249" i="2"/>
  <c r="A239" i="2" l="1"/>
  <c r="A242" i="2" s="1"/>
  <c r="A247" i="2" s="1"/>
  <c r="A249" i="2" s="1"/>
  <c r="A250" i="2" s="1"/>
  <c r="A252" i="2" s="1"/>
  <c r="A253" i="2" s="1"/>
  <c r="A257" i="2" s="1"/>
  <c r="A258" i="2" s="1"/>
  <c r="A259" i="2" s="1"/>
  <c r="A260" i="2" s="1"/>
  <c r="A261" i="2" s="1"/>
  <c r="A264" i="2" s="1"/>
  <c r="A265" i="2" s="1"/>
  <c r="A266" i="2" s="1"/>
  <c r="A269" i="2" s="1"/>
  <c r="A270" i="2" s="1"/>
  <c r="A271" i="2" s="1"/>
  <c r="A275" i="2" s="1"/>
  <c r="A278" i="2" s="1"/>
  <c r="A279" i="2" s="1"/>
  <c r="A280" i="2" s="1"/>
  <c r="A283" i="2" s="1"/>
  <c r="A284" i="2" s="1"/>
  <c r="A285" i="2" s="1"/>
  <c r="A286" i="2" s="1"/>
  <c r="A287" i="2" l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4" i="2" s="1"/>
  <c r="A307" i="2" s="1"/>
  <c r="A308" i="2" s="1"/>
  <c r="A309" i="2" s="1"/>
  <c r="A310" i="2" s="1"/>
  <c r="A313" i="2" s="1"/>
  <c r="A314" i="2" s="1"/>
  <c r="A316" i="2" s="1"/>
  <c r="A317" i="2" s="1"/>
  <c r="A320" i="2" s="1"/>
  <c r="A321" i="2" s="1"/>
  <c r="A322" i="2" s="1"/>
  <c r="A323" i="2" s="1"/>
  <c r="A326" i="2" s="1"/>
  <c r="A327" i="2" s="1"/>
  <c r="A329" i="2" s="1"/>
  <c r="A330" i="2" s="1"/>
  <c r="A331" i="2" s="1"/>
  <c r="A332" i="2" s="1"/>
  <c r="A334" i="2" s="1"/>
  <c r="A335" i="2" s="1"/>
  <c r="A338" i="2" l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9" i="2"/>
  <c r="A366" i="2" s="1"/>
  <c r="A367" i="2" s="1"/>
  <c r="A368" i="2" s="1"/>
  <c r="A369" i="2" s="1"/>
  <c r="A370" i="2" s="1"/>
  <c r="A371" i="2" s="1"/>
  <c r="A372" i="2" s="1"/>
  <c r="A377" i="2" s="1"/>
  <c r="A378" i="2" s="1"/>
  <c r="A385" i="2" s="1"/>
  <c r="A390" i="2" s="1"/>
  <c r="A391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8" i="2" s="1"/>
  <c r="A414" i="2" s="1"/>
  <c r="A419" i="2" s="1"/>
  <c r="A421" i="2" s="1"/>
  <c r="A423" i="2" s="1"/>
  <c r="A425" i="2" s="1"/>
  <c r="A430" i="2" s="1"/>
  <c r="A434" i="2" s="1"/>
  <c r="A439" i="2" s="1"/>
  <c r="A446" i="2" s="1"/>
  <c r="A448" i="2" s="1"/>
  <c r="A456" i="2" s="1"/>
  <c r="A458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6" i="2" s="1"/>
  <c r="A517" i="2" s="1"/>
  <c r="A518" i="2" s="1"/>
  <c r="A519" i="2" s="1"/>
  <c r="A520" i="2" l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L270" i="2"/>
  <c r="G270" i="2"/>
  <c r="J270" i="2"/>
  <c r="A544" i="2" l="1"/>
  <c r="A545" i="2" s="1"/>
  <c r="A546" i="2" s="1"/>
  <c r="A547" i="2" s="1"/>
  <c r="A548" i="2" s="1"/>
  <c r="A551" i="2" s="1"/>
  <c r="A552" i="2" s="1"/>
  <c r="A553" i="2" s="1"/>
  <c r="A554" i="2" s="1"/>
  <c r="A555" i="2" s="1"/>
  <c r="A556" i="2" s="1"/>
  <c r="A557" i="2" s="1"/>
  <c r="A559" i="2" s="1"/>
  <c r="A560" i="2" s="1"/>
  <c r="A561" i="2" s="1"/>
  <c r="A562" i="2" s="1"/>
  <c r="A563" i="2" s="1"/>
  <c r="A566" i="2" s="1"/>
  <c r="A567" i="2" s="1"/>
  <c r="A568" i="2" s="1"/>
  <c r="A569" i="2" s="1"/>
  <c r="A570" i="2" s="1"/>
  <c r="A571" i="2" s="1"/>
  <c r="A572" i="2" s="1"/>
  <c r="A575" i="2" s="1"/>
  <c r="A576" i="2" s="1"/>
  <c r="A577" i="2" s="1"/>
  <c r="A578" i="2" s="1"/>
  <c r="A579" i="2" s="1"/>
  <c r="A580" i="2" s="1"/>
  <c r="A583" i="2" s="1"/>
  <c r="A584" i="2" s="1"/>
  <c r="A585" i="2" s="1"/>
  <c r="A539" i="2"/>
  <c r="A540" i="2" s="1"/>
  <c r="A541" i="2" s="1"/>
  <c r="A542" i="2" s="1"/>
  <c r="A543" i="2" s="1"/>
  <c r="A586" i="2" l="1"/>
  <c r="A587" i="2" s="1"/>
  <c r="A588" i="2" s="1"/>
  <c r="A589" i="2" s="1"/>
  <c r="A590" i="2" s="1"/>
  <c r="A591" i="2" s="1"/>
  <c r="A592" i="2" s="1"/>
  <c r="G458" i="2"/>
  <c r="G406" i="2" s="1"/>
  <c r="A595" i="2" l="1"/>
  <c r="A596" i="2" s="1"/>
  <c r="A597" i="2" s="1"/>
  <c r="A598" i="2" s="1"/>
  <c r="L458" i="2"/>
  <c r="L406" i="2" s="1"/>
  <c r="A599" i="2" l="1"/>
  <c r="A602" i="2" s="1"/>
  <c r="A603" i="2" s="1"/>
  <c r="A604" i="2" s="1"/>
  <c r="A607" i="2" s="1"/>
  <c r="A608" i="2" s="1"/>
  <c r="A609" i="2" s="1"/>
  <c r="A610" i="2" s="1"/>
  <c r="A611" i="2" s="1"/>
  <c r="A612" i="2" s="1"/>
  <c r="A613" i="2" s="1"/>
  <c r="C19" i="1"/>
  <c r="G369" i="2" l="1"/>
  <c r="L369" i="2"/>
  <c r="J369" i="2"/>
  <c r="L326" i="2"/>
  <c r="G326" i="2"/>
  <c r="J326" i="2"/>
  <c r="J269" i="2"/>
  <c r="G269" i="2"/>
  <c r="L269" i="2"/>
  <c r="L344" i="2" l="1"/>
  <c r="J344" i="2"/>
  <c r="G344" i="2"/>
  <c r="L329" i="2"/>
  <c r="G329" i="2"/>
  <c r="J329" i="2"/>
  <c r="G371" i="2"/>
  <c r="J371" i="2"/>
  <c r="L371" i="2"/>
  <c r="L279" i="2"/>
  <c r="G279" i="2"/>
  <c r="J279" i="2"/>
  <c r="L368" i="2"/>
  <c r="J368" i="2"/>
  <c r="G368" i="2"/>
  <c r="G562" i="2" l="1"/>
  <c r="L342" i="2"/>
  <c r="J342" i="2"/>
  <c r="G342" i="2"/>
  <c r="L346" i="2"/>
  <c r="J346" i="2"/>
  <c r="G346" i="2"/>
  <c r="J327" i="2"/>
  <c r="G327" i="2"/>
  <c r="L327" i="2"/>
  <c r="G332" i="2"/>
  <c r="L332" i="2"/>
  <c r="J332" i="2"/>
  <c r="J278" i="2"/>
  <c r="L278" i="2"/>
  <c r="G278" i="2"/>
  <c r="J280" i="2"/>
  <c r="G280" i="2"/>
  <c r="G552" i="2"/>
  <c r="J552" i="2"/>
  <c r="L552" i="2"/>
  <c r="G350" i="2"/>
  <c r="L350" i="2"/>
  <c r="J350" i="2"/>
  <c r="G330" i="2"/>
  <c r="J330" i="2"/>
  <c r="L330" i="2"/>
  <c r="J345" i="2"/>
  <c r="G345" i="2"/>
  <c r="L554" i="2"/>
  <c r="J554" i="2"/>
  <c r="G554" i="2"/>
  <c r="L334" i="2"/>
  <c r="G334" i="2"/>
  <c r="J334" i="2"/>
  <c r="J562" i="2" l="1"/>
  <c r="L562" i="2"/>
  <c r="L353" i="2"/>
  <c r="J353" i="2"/>
  <c r="G353" i="2"/>
  <c r="J340" i="2"/>
  <c r="G340" i="2"/>
  <c r="L340" i="2"/>
  <c r="J555" i="2"/>
  <c r="L555" i="2"/>
  <c r="G555" i="2"/>
  <c r="G343" i="2"/>
  <c r="J343" i="2"/>
  <c r="L343" i="2"/>
  <c r="J370" i="2"/>
  <c r="G370" i="2"/>
  <c r="L370" i="2"/>
  <c r="G339" i="2"/>
  <c r="J339" i="2"/>
  <c r="L339" i="2"/>
  <c r="L551" i="2"/>
  <c r="J551" i="2"/>
  <c r="G551" i="2"/>
  <c r="G359" i="2"/>
  <c r="L359" i="2"/>
  <c r="J359" i="2"/>
  <c r="L338" i="2"/>
  <c r="G338" i="2"/>
  <c r="J338" i="2"/>
  <c r="L193" i="2"/>
  <c r="J193" i="2"/>
  <c r="G193" i="2"/>
  <c r="G348" i="2"/>
  <c r="L348" i="2"/>
  <c r="J348" i="2"/>
  <c r="G351" i="2"/>
  <c r="J351" i="2"/>
  <c r="L553" i="2"/>
  <c r="G553" i="2"/>
  <c r="J553" i="2"/>
  <c r="L275" i="2"/>
  <c r="J275" i="2"/>
  <c r="G275" i="2"/>
  <c r="G331" i="2"/>
  <c r="J331" i="2"/>
  <c r="J325" i="2" s="1"/>
  <c r="L331" i="2"/>
  <c r="L325" i="2" s="1"/>
  <c r="J347" i="2"/>
  <c r="L347" i="2"/>
  <c r="G347" i="2"/>
  <c r="L271" i="2"/>
  <c r="G271" i="2"/>
  <c r="J271" i="2"/>
  <c r="J550" i="2" l="1"/>
  <c r="L563" i="2" s="1"/>
  <c r="L550" i="2" s="1"/>
  <c r="J335" i="2"/>
  <c r="G335" i="2"/>
  <c r="G325" i="2" s="1"/>
  <c r="C15" i="1" s="1"/>
  <c r="L335" i="2"/>
  <c r="J268" i="2"/>
  <c r="G341" i="2"/>
  <c r="L341" i="2"/>
  <c r="J341" i="2"/>
  <c r="G349" i="2"/>
  <c r="J349" i="2"/>
  <c r="L349" i="2"/>
  <c r="L189" i="2"/>
  <c r="L178" i="2" s="1"/>
  <c r="L319" i="2" s="1"/>
  <c r="J189" i="2"/>
  <c r="J178" i="2" s="1"/>
  <c r="G189" i="2"/>
  <c r="G178" i="2" s="1"/>
  <c r="C9" i="1" s="1"/>
  <c r="G268" i="2"/>
  <c r="C10" i="1" s="1"/>
  <c r="J358" i="2"/>
  <c r="G391" i="2" s="1"/>
  <c r="G358" i="2" s="1"/>
  <c r="C17" i="1" s="1"/>
  <c r="L358" i="2"/>
  <c r="G563" i="2" l="1"/>
  <c r="G550" i="2" s="1"/>
  <c r="C24" i="1" s="1"/>
  <c r="J319" i="2"/>
  <c r="G320" i="2" s="1"/>
  <c r="J337" i="2"/>
  <c r="L356" i="2" s="1"/>
  <c r="L337" i="2" s="1"/>
  <c r="G323" i="2"/>
  <c r="G321" i="2"/>
  <c r="G322" i="2"/>
  <c r="G319" i="2" l="1"/>
  <c r="C14" i="1" s="1"/>
  <c r="G356" i="2"/>
  <c r="G337" i="2" s="1"/>
  <c r="C16" i="1" s="1"/>
  <c r="J356" i="2"/>
  <c r="C31" i="1" l="1"/>
  <c r="C4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Vlastimil Střelba</author>
  </authors>
  <commentList>
    <comment ref="K253" authorId="0" shapeId="0" xr:uid="{6331D901-EE63-423B-92C6-0CAF3AF81733}">
      <text>
        <r>
          <rPr>
            <b/>
            <sz val="11"/>
            <color indexed="81"/>
            <rFont val="Tahoma"/>
            <family val="2"/>
            <charset val="238"/>
          </rPr>
          <t>Vlastimil Střelba: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<sst xmlns="http://schemas.openxmlformats.org/spreadsheetml/2006/main" count="7300" uniqueCount="2788">
  <si>
    <t>Základové desky ze ŽB pro konstrukce bílých van tř. C 25/30</t>
  </si>
  <si>
    <t>Zřízení bednění základových desek</t>
  </si>
  <si>
    <t>Odstranění bednění základových desek</t>
  </si>
  <si>
    <t>Výztuž základových desek betonářskou ocelí 10 505 (R)</t>
  </si>
  <si>
    <t>t</t>
  </si>
  <si>
    <t>Základová zeď ze ŽB pro konstrukce bílých van tř. C 25/30</t>
  </si>
  <si>
    <r>
      <t>m</t>
    </r>
    <r>
      <rPr>
        <vertAlign val="superscript"/>
        <sz val="9"/>
        <color rgb="FF000000"/>
        <rFont val="Arial"/>
        <family val="2"/>
        <charset val="238"/>
      </rPr>
      <t>3</t>
    </r>
  </si>
  <si>
    <r>
      <t>m</t>
    </r>
    <r>
      <rPr>
        <vertAlign val="superscript"/>
        <sz val="9"/>
        <color rgb="FF000000"/>
        <rFont val="Arial"/>
        <family val="2"/>
        <charset val="238"/>
      </rPr>
      <t>2</t>
    </r>
  </si>
  <si>
    <t>stavba :</t>
  </si>
  <si>
    <t>ROZPOČET</t>
  </si>
  <si>
    <t>stavební část</t>
  </si>
  <si>
    <t>investor :</t>
  </si>
  <si>
    <t>pol.č.</t>
  </si>
  <si>
    <t>kod</t>
  </si>
  <si>
    <t>popis</t>
  </si>
  <si>
    <t>mj</t>
  </si>
  <si>
    <t>počet</t>
  </si>
  <si>
    <t>jed.cena</t>
  </si>
  <si>
    <t>celkem Kč</t>
  </si>
  <si>
    <t>tun/mj</t>
  </si>
  <si>
    <t>tuny</t>
  </si>
  <si>
    <t>Bytový dům Hlaváčkova II (čp 93)  Praha 5</t>
  </si>
  <si>
    <t>únor  2025</t>
  </si>
  <si>
    <t>Palatinum Energy s.r.o. Nepomuk 17</t>
  </si>
  <si>
    <t>Základy</t>
  </si>
  <si>
    <r>
      <t>m</t>
    </r>
    <r>
      <rPr>
        <i/>
        <vertAlign val="superscript"/>
        <sz val="9"/>
        <color rgb="FF000000"/>
        <rFont val="Arial"/>
        <family val="2"/>
        <charset val="238"/>
      </rPr>
      <t>3</t>
    </r>
  </si>
  <si>
    <t>47,57+139,45</t>
  </si>
  <si>
    <t>(187,02/0,3)*1,05</t>
  </si>
  <si>
    <t>6,184+18,129</t>
  </si>
  <si>
    <r>
      <t>m</t>
    </r>
    <r>
      <rPr>
        <i/>
        <vertAlign val="superscript"/>
        <sz val="9"/>
        <color rgb="FF000000"/>
        <rFont val="Arial"/>
        <family val="2"/>
        <charset val="238"/>
      </rPr>
      <t>2</t>
    </r>
  </si>
  <si>
    <t>36,54+27,55</t>
  </si>
  <si>
    <t>Zřízení jednostranného bednění základových zdí</t>
  </si>
  <si>
    <t>Odstranění jednostranného bednění základových zdí</t>
  </si>
  <si>
    <t>Výztuž základových zdí nosných betonářskou ocelí 10 505</t>
  </si>
  <si>
    <r>
      <t>m</t>
    </r>
    <r>
      <rPr>
        <i/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</si>
  <si>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</si>
  <si>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t>(64,09/0,3)*1,05</t>
  </si>
  <si>
    <t>4,75+3,169</t>
  </si>
  <si>
    <t>Základové pasy ze ŽB pro konstrukce bílých van tř. C 25/30</t>
  </si>
  <si>
    <t>kotevní prahy zakladačů =3,25</t>
  </si>
  <si>
    <r>
      <t>m</t>
    </r>
    <r>
      <rPr>
        <vertAlign val="superscript"/>
        <sz val="9"/>
        <rFont val="Arial"/>
        <family val="2"/>
        <charset val="238"/>
      </rPr>
      <t>3</t>
    </r>
  </si>
  <si>
    <t>Zřízení bednění základových pasů rovného</t>
  </si>
  <si>
    <t>Odstranění bednění základových pasů rovného</t>
  </si>
  <si>
    <t>Výztuž základových pasů betonářskou ocelí 10 505 (R)</t>
  </si>
  <si>
    <t>8,37*0,2*2</t>
  </si>
  <si>
    <t>kus</t>
  </si>
  <si>
    <t>URS 2501</t>
  </si>
  <si>
    <t>C.soustava</t>
  </si>
  <si>
    <t>Nosná zeď ze ŽB tř. C 25/30 bez výztuže</t>
  </si>
  <si>
    <t>Zřízení oboustranného bednění nosných nadzákladových zdí</t>
  </si>
  <si>
    <t>Odstranění oboustranného bednění nosných nadzákladových zdí</t>
  </si>
  <si>
    <t>Výztuž nosných zdí betonářskou ocelí 10 505</t>
  </si>
  <si>
    <t>Sloupy nebo pilíře ze ŽB tř. C 25/30 bez výztuže</t>
  </si>
  <si>
    <t>Zřízení bednění kruhových a oblých sloupů a pilířů včetně vzepření průřezu kruhového nebo zakřiveného výšky do 4 m, průměru sloupu přes 0,25 do 0,40 m</t>
  </si>
  <si>
    <t>Odstranění bednění kruhových sloupů v do 4 m D přes 0,25 do 0,40 m</t>
  </si>
  <si>
    <t>Výztuž sloupů hranatých betonářskou ocelí 10 505</t>
  </si>
  <si>
    <t>Stropy deskové ze ŽB tř. C 25/30</t>
  </si>
  <si>
    <t>Zřízení bednění stropů deskových tl přes 5 do 25 cm bez podpěrné kce</t>
  </si>
  <si>
    <t>Odstranění bednění stropů deskových tl přes 5 do 25 cm bez podpěrné kce</t>
  </si>
  <si>
    <t>Zřízení podpěrné konstrukce stropů výšky do 4 m tl přes 15 do 25 cm</t>
  </si>
  <si>
    <t>Odstranění podpěrné konstrukce stropů výšky do 4 m tl přes 15 do 25 cm</t>
  </si>
  <si>
    <t>Výztuž stropů betonářskou ocelí 10 505</t>
  </si>
  <si>
    <t>Schodišťová konstrukce a rampa ze ŽB tř. C 25/30</t>
  </si>
  <si>
    <t>Výztuž schodišťové konstrukce a rampy betonářskou ocelí 10 505</t>
  </si>
  <si>
    <t>Zřízení bednění podest schodišť a ramp přímočarých v do 4 m</t>
  </si>
  <si>
    <t>Odstranění bednění podest schodišť a ramp přímočarých v do 4 m</t>
  </si>
  <si>
    <r>
      <t>m</t>
    </r>
    <r>
      <rPr>
        <i/>
        <vertAlign val="superscript"/>
        <sz val="9"/>
        <rFont val="Arial"/>
        <family val="2"/>
        <charset val="238"/>
      </rPr>
      <t>3</t>
    </r>
  </si>
  <si>
    <t>35,46+58,75+79,32+50,6+54,08+54,08+52,91+4,63</t>
  </si>
  <si>
    <t>m3/0,2 +10%</t>
  </si>
  <si>
    <t>3,901+6,463+8,726+5,06+5,408+5,408+5,291+0,463</t>
  </si>
  <si>
    <t>0,45*0,3*2*2,8</t>
  </si>
  <si>
    <t>126,45+68,94*4+71,11+56,89</t>
  </si>
  <si>
    <t>13,91+6,549*4+6,755+5,405</t>
  </si>
  <si>
    <t>vzrovnávací</t>
  </si>
  <si>
    <t>(0,3*0,42+1,2*0,15+0,3*0,3+0,9*0,2+6*0,28*0,18*0,5)*1,25</t>
  </si>
  <si>
    <t>(0,3*2+0,3+0,1+0,9+6*0,18)*1,25+1,5*0,3*2</t>
  </si>
  <si>
    <t>Svislé konstrukce</t>
  </si>
  <si>
    <t>Nadzákladová zeď tl přes 150 do 200 mm z hladkých tvárnic ztraceného bednění včetně výplně z betonu tř. C 25/30</t>
  </si>
  <si>
    <t>Zdivo z vápenopískových přesných plných tvárnic 7DF přes P15 do P25 tl 200 mm</t>
  </si>
  <si>
    <t>Zdivo z vápenopískových přesných plných tvárnic 8DF přes P15 do P25 tl 240 mm</t>
  </si>
  <si>
    <t>41,1+141,1+123,7+123,7+121,9+219,7</t>
  </si>
  <si>
    <t>26,2*4+26+34,9</t>
  </si>
  <si>
    <t>28,3+50,4</t>
  </si>
  <si>
    <t>764 Konstrukce klempířské</t>
  </si>
  <si>
    <t>m</t>
  </si>
  <si>
    <t>Oplechování horních ploch a nadezdívek (atik) bez rohů z Al plechu mechanicky kotvené rš přes 800 mm</t>
  </si>
  <si>
    <t>Žlab podokapní z hliníkového plechu včetně háků a čel hranatý rš 400 mm</t>
  </si>
  <si>
    <t>764226406r</t>
  </si>
  <si>
    <t>Krytina střechy rovné drážkováním ze svitků z Al plechu rš 500 mm sklonu do 30°</t>
  </si>
  <si>
    <t>Oplechování horních ploch a nadezdívek (zákryt pavlače)  z Al plechu mechanicky kotvené rš 308 mm</t>
  </si>
  <si>
    <t>764224404r</t>
  </si>
  <si>
    <t>764224405r</t>
  </si>
  <si>
    <t>Oplechování zákrytí dilatace  z Al plechu mechanicky kotvené rš 400 mm</t>
  </si>
  <si>
    <t>Přesun hmot tonážní pro konstrukce klempířské v objektech v přes 12 do 24 m</t>
  </si>
  <si>
    <t>K01  22*1,5</t>
  </si>
  <si>
    <t>K02  22*1,25</t>
  </si>
  <si>
    <t>K03 1*2</t>
  </si>
  <si>
    <t>K04 1*3</t>
  </si>
  <si>
    <t>K06a</t>
  </si>
  <si>
    <t>K07</t>
  </si>
  <si>
    <t>K05</t>
  </si>
  <si>
    <t>K06b =11,36*0,952</t>
  </si>
  <si>
    <t>K11</t>
  </si>
  <si>
    <t>K12 =16*0,54</t>
  </si>
  <si>
    <t>Oplechování parapetů nášlapného ,AL tažený rš 490 mm</t>
  </si>
  <si>
    <t>K13 =5*3</t>
  </si>
  <si>
    <t>K14 =20*2</t>
  </si>
  <si>
    <t>K16 =12*2,5</t>
  </si>
  <si>
    <t>K15</t>
  </si>
  <si>
    <t>K17</t>
  </si>
  <si>
    <t>764228404R</t>
  </si>
  <si>
    <t>Oplechování parapetů nášlapného ,AL tažený rš 335mm</t>
  </si>
  <si>
    <t>K18 =5*3</t>
  </si>
  <si>
    <t>K19 =4*2</t>
  </si>
  <si>
    <t>K20 =2*3,44</t>
  </si>
  <si>
    <t>K21 =1*2,48</t>
  </si>
  <si>
    <t>K22 =1*2,3</t>
  </si>
  <si>
    <t>K23 =1*5,11</t>
  </si>
  <si>
    <t>K24 =1*2,44</t>
  </si>
  <si>
    <t>K25 =12,5*5</t>
  </si>
  <si>
    <t>K26</t>
  </si>
  <si>
    <t>K27</t>
  </si>
  <si>
    <t>K28</t>
  </si>
  <si>
    <t>K30</t>
  </si>
  <si>
    <t>K31</t>
  </si>
  <si>
    <t>K32</t>
  </si>
  <si>
    <t>764224406R</t>
  </si>
  <si>
    <t>Oplechování zákrytí dilatace  z Al plechu mechanicky kotvené rš 500 mm</t>
  </si>
  <si>
    <t>K29</t>
  </si>
  <si>
    <t>R -pol.</t>
  </si>
  <si>
    <t>ks</t>
  </si>
  <si>
    <r>
      <t xml:space="preserve">Okno dvoudílné ,částečně pevné zasklení Schuco AWS 75,izol.trojsklo, 2960/2180 mm označ. </t>
    </r>
    <r>
      <rPr>
        <b/>
        <sz val="9"/>
        <rFont val="Arial"/>
        <family val="2"/>
        <charset val="238"/>
      </rPr>
      <t>O.01</t>
    </r>
  </si>
  <si>
    <r>
      <t>Dtto,ale 2000/2400 mm označ.</t>
    </r>
    <r>
      <rPr>
        <b/>
        <sz val="9"/>
        <color theme="1"/>
        <rFont val="Arial"/>
        <family val="2"/>
        <charset val="238"/>
      </rPr>
      <t xml:space="preserve"> O.02+O.03</t>
    </r>
  </si>
  <si>
    <r>
      <t>Dtto,ale 2500/2400 mm označ.</t>
    </r>
    <r>
      <rPr>
        <b/>
        <sz val="9"/>
        <color theme="1"/>
        <rFont val="Arial"/>
        <family val="2"/>
        <charset val="238"/>
      </rPr>
      <t xml:space="preserve"> O.04</t>
    </r>
  </si>
  <si>
    <r>
      <t>Dtto,ale 3000/2400 mm označ.</t>
    </r>
    <r>
      <rPr>
        <b/>
        <sz val="9"/>
        <color theme="1"/>
        <rFont val="Arial"/>
        <family val="2"/>
        <charset val="238"/>
      </rPr>
      <t xml:space="preserve"> O.05</t>
    </r>
  </si>
  <si>
    <r>
      <t>Dtto,ale 1210/2180,s elektr.ovládáním mm označ.</t>
    </r>
    <r>
      <rPr>
        <b/>
        <sz val="9"/>
        <color theme="1"/>
        <rFont val="Arial"/>
        <family val="2"/>
        <charset val="238"/>
      </rPr>
      <t xml:space="preserve"> O.06</t>
    </r>
  </si>
  <si>
    <r>
      <t>Dtto,ale jednodílné,fixní 1210/2180 mm označ.</t>
    </r>
    <r>
      <rPr>
        <b/>
        <sz val="9"/>
        <color theme="1"/>
        <rFont val="Arial"/>
        <family val="2"/>
        <charset val="238"/>
      </rPr>
      <t xml:space="preserve"> O.07</t>
    </r>
  </si>
  <si>
    <r>
      <t xml:space="preserve">Dtto,ale dvoudílné 1960/1760 mm označ. </t>
    </r>
    <r>
      <rPr>
        <b/>
        <sz val="9"/>
        <rFont val="Arial"/>
        <family val="2"/>
        <charset val="238"/>
      </rPr>
      <t>O.08</t>
    </r>
  </si>
  <si>
    <r>
      <t xml:space="preserve">Dtto,ale dvoudílné 2960/1760 mm označ. </t>
    </r>
    <r>
      <rPr>
        <b/>
        <sz val="9"/>
        <rFont val="Arial"/>
        <family val="2"/>
        <charset val="238"/>
      </rPr>
      <t>O.09</t>
    </r>
  </si>
  <si>
    <r>
      <t>Dtto,ale jednodílné,fixní 1210/1800 mm označ.</t>
    </r>
    <r>
      <rPr>
        <b/>
        <sz val="9"/>
        <color theme="1"/>
        <rFont val="Arial"/>
        <family val="2"/>
        <charset val="238"/>
      </rPr>
      <t xml:space="preserve"> O.10</t>
    </r>
  </si>
  <si>
    <r>
      <t>Dtto,ale jednodílné,fixní 1460/1060 mm označ.</t>
    </r>
    <r>
      <rPr>
        <b/>
        <sz val="9"/>
        <color theme="1"/>
        <rFont val="Arial"/>
        <family val="2"/>
        <charset val="238"/>
      </rPr>
      <t xml:space="preserve"> O.11</t>
    </r>
  </si>
  <si>
    <r>
      <t xml:space="preserve">Vstupní,bytové dveře, Schuco AWS 75,plné 1010/2180 mm označ. </t>
    </r>
    <r>
      <rPr>
        <b/>
        <sz val="9"/>
        <rFont val="Arial"/>
        <family val="2"/>
        <charset val="238"/>
      </rPr>
      <t>O.12</t>
    </r>
  </si>
  <si>
    <r>
      <t>Dtto,ale 1010/2180 mm označ.</t>
    </r>
    <r>
      <rPr>
        <b/>
        <sz val="9"/>
        <color theme="1"/>
        <rFont val="Arial"/>
        <family val="2"/>
        <charset val="238"/>
      </rPr>
      <t xml:space="preserve"> O.13</t>
    </r>
  </si>
  <si>
    <r>
      <t xml:space="preserve">Dtto,ale prosklené do chodby,EI30DP3+C3+S200 1060/2180 mm </t>
    </r>
    <r>
      <rPr>
        <sz val="9"/>
        <color theme="1"/>
        <rFont val="Arial Narrow"/>
        <family val="2"/>
        <charset val="238"/>
      </rPr>
      <t>označ.</t>
    </r>
    <r>
      <rPr>
        <b/>
        <sz val="9"/>
        <color theme="1"/>
        <rFont val="Arial Narrow"/>
        <family val="2"/>
        <charset val="238"/>
      </rPr>
      <t xml:space="preserve"> O.14</t>
    </r>
  </si>
  <si>
    <r>
      <t>Dtto,ale 1060/2180 mm označ.</t>
    </r>
    <r>
      <rPr>
        <b/>
        <sz val="9"/>
        <color theme="1"/>
        <rFont val="Arial"/>
        <family val="2"/>
        <charset val="238"/>
      </rPr>
      <t xml:space="preserve"> O.15</t>
    </r>
  </si>
  <si>
    <r>
      <t xml:space="preserve">Výkladec s dveřmi 4960/3150,Schuco AWS 75  označ. </t>
    </r>
    <r>
      <rPr>
        <b/>
        <sz val="9"/>
        <color theme="1"/>
        <rFont val="Arial"/>
        <family val="2"/>
        <charset val="238"/>
      </rPr>
      <t>O.16</t>
    </r>
  </si>
  <si>
    <r>
      <t>Dtto,ale 4960/2980 mm označ.</t>
    </r>
    <r>
      <rPr>
        <b/>
        <sz val="9"/>
        <color theme="1"/>
        <rFont val="Arial"/>
        <family val="2"/>
        <charset val="238"/>
      </rPr>
      <t xml:space="preserve"> O.17</t>
    </r>
  </si>
  <si>
    <r>
      <t>Dtto,ale 4960/2980 mm označ.</t>
    </r>
    <r>
      <rPr>
        <b/>
        <sz val="9"/>
        <color theme="1"/>
        <rFont val="Arial"/>
        <family val="2"/>
        <charset val="238"/>
      </rPr>
      <t xml:space="preserve"> O.18</t>
    </r>
  </si>
  <si>
    <r>
      <t xml:space="preserve">Vstupn dveře dvoukřídlové,prosklené, Schuco AWS 75, 1010/2580 mm označ. </t>
    </r>
    <r>
      <rPr>
        <b/>
        <sz val="9"/>
        <rFont val="Arial"/>
        <family val="2"/>
        <charset val="238"/>
      </rPr>
      <t>O.19</t>
    </r>
  </si>
  <si>
    <r>
      <t>Dtto,ale jednokřídlové ,plné, 1110/2580 mm označ.</t>
    </r>
    <r>
      <rPr>
        <b/>
        <sz val="9"/>
        <color theme="1"/>
        <rFont val="Arial"/>
        <family val="2"/>
        <charset val="238"/>
      </rPr>
      <t xml:space="preserve"> O.20</t>
    </r>
  </si>
  <si>
    <r>
      <t xml:space="preserve">Okno dvoudílné ,částečně pevné zasklení, Schuco AWS 75,EI30 DP1, 1960/2180 mm označ. </t>
    </r>
    <r>
      <rPr>
        <b/>
        <sz val="9"/>
        <rFont val="Arial"/>
        <family val="2"/>
        <charset val="238"/>
      </rPr>
      <t>O.21</t>
    </r>
  </si>
  <si>
    <t>Jednotková cena je za kompletní provedení včetně všech kotevních ,doplnkových prvků a přesunu hmot ! Podrobný popis viz tabulky výrobků.</t>
  </si>
  <si>
    <r>
      <t xml:space="preserve">Dveře jednokřídlé,bezpečnostní,EI30 DP3 S200,  900/2100 mm,standart Sapeli Elegant 10 označ. </t>
    </r>
    <r>
      <rPr>
        <b/>
        <sz val="9"/>
        <rFont val="Arial"/>
        <family val="2"/>
        <charset val="238"/>
      </rPr>
      <t>D.01</t>
    </r>
  </si>
  <si>
    <t>Jednotková cena je za kompletní provedení včetně všech zárubně, kotevních ,doplnkových prvků a přesunu hmot ! Podrobný popis viz tabulky výrobků.</t>
  </si>
  <si>
    <r>
      <t xml:space="preserve">Dveře jednokřídlé,hladké plné,bezfalcové  800/2100 mm,standart Sapeli Elegant 10 označ. </t>
    </r>
    <r>
      <rPr>
        <b/>
        <sz val="9"/>
        <rFont val="Arial"/>
        <family val="2"/>
        <charset val="238"/>
      </rPr>
      <t>D.02</t>
    </r>
  </si>
  <si>
    <r>
      <t>Dtto,ale 800/2100 mm označ.</t>
    </r>
    <r>
      <rPr>
        <b/>
        <sz val="9"/>
        <color theme="1"/>
        <rFont val="Arial"/>
        <family val="2"/>
        <charset val="238"/>
      </rPr>
      <t xml:space="preserve"> D.02b</t>
    </r>
  </si>
  <si>
    <r>
      <t>Dtto,ale 700/2100 mm označ.</t>
    </r>
    <r>
      <rPr>
        <b/>
        <sz val="9"/>
        <color theme="1"/>
        <rFont val="Arial"/>
        <family val="2"/>
        <charset val="238"/>
      </rPr>
      <t xml:space="preserve"> D.03</t>
    </r>
  </si>
  <si>
    <r>
      <t>Dtto,ale posuvné, 800/2100 mm označ.</t>
    </r>
    <r>
      <rPr>
        <b/>
        <sz val="9"/>
        <color theme="1"/>
        <rFont val="Arial"/>
        <family val="2"/>
        <charset val="238"/>
      </rPr>
      <t xml:space="preserve"> D.04</t>
    </r>
  </si>
  <si>
    <r>
      <t xml:space="preserve">Dveře jednokřídlé,hladké plné, EW60 DP1+C3,  800/2100 mm,standart Sapeli Elegant 10 označ. </t>
    </r>
    <r>
      <rPr>
        <b/>
        <sz val="9"/>
        <rFont val="Arial"/>
        <family val="2"/>
        <charset val="238"/>
      </rPr>
      <t>D.05a</t>
    </r>
  </si>
  <si>
    <r>
      <t>Dtto,ale EW30 DP3+C3, 800/2100 mm označ.</t>
    </r>
    <r>
      <rPr>
        <b/>
        <sz val="9"/>
        <color theme="1"/>
        <rFont val="Arial"/>
        <family val="2"/>
        <charset val="238"/>
      </rPr>
      <t xml:space="preserve"> D.05b</t>
    </r>
  </si>
  <si>
    <r>
      <t>Dtto,ale EI30 DP3+C3+S200, 800/2100 mm označ.</t>
    </r>
    <r>
      <rPr>
        <b/>
        <sz val="9"/>
        <color theme="1"/>
        <rFont val="Arial"/>
        <family val="2"/>
        <charset val="238"/>
      </rPr>
      <t xml:space="preserve"> D.06</t>
    </r>
  </si>
  <si>
    <r>
      <t>Dtto,ale EI30 DP3+C3+S200, 870/2135 mm označ.</t>
    </r>
    <r>
      <rPr>
        <b/>
        <sz val="9"/>
        <color theme="1"/>
        <rFont val="Arial"/>
        <family val="2"/>
        <charset val="238"/>
      </rPr>
      <t xml:space="preserve"> D.07</t>
    </r>
  </si>
  <si>
    <r>
      <t>Dtto,ale EI30 DP3+C3+S200, 900/2100 mm označ.</t>
    </r>
    <r>
      <rPr>
        <b/>
        <sz val="9"/>
        <color theme="1"/>
        <rFont val="Arial"/>
        <family val="2"/>
        <charset val="238"/>
      </rPr>
      <t xml:space="preserve"> D.08</t>
    </r>
  </si>
  <si>
    <r>
      <t xml:space="preserve">Dveře jednokřídlé,hladké plné,bezfalcové  800/2100 mm,standart Sapeli Elegant 10 označ. </t>
    </r>
    <r>
      <rPr>
        <b/>
        <sz val="9"/>
        <rFont val="Arial"/>
        <family val="2"/>
        <charset val="238"/>
      </rPr>
      <t>D.09</t>
    </r>
  </si>
  <si>
    <r>
      <t>Dtto,ale 700/2100 mm označ.</t>
    </r>
    <r>
      <rPr>
        <b/>
        <sz val="9"/>
        <color theme="1"/>
        <rFont val="Arial"/>
        <family val="2"/>
        <charset val="238"/>
      </rPr>
      <t xml:space="preserve"> D.10</t>
    </r>
  </si>
  <si>
    <r>
      <t xml:space="preserve">Dveře jednokřídlé,hladké plné, EI30 DP3+C3+S200,  800/1970 mm,standart Sapeli Elegant 10 označ. </t>
    </r>
    <r>
      <rPr>
        <b/>
        <sz val="9"/>
        <rFont val="Arial"/>
        <family val="2"/>
        <charset val="238"/>
      </rPr>
      <t>D.11</t>
    </r>
  </si>
  <si>
    <r>
      <t>Ocel.sekční vrata 5730/2400 mm,standart Hoermann LPJ 42, označ.</t>
    </r>
    <r>
      <rPr>
        <b/>
        <sz val="9"/>
        <color theme="1"/>
        <rFont val="Arial"/>
        <family val="2"/>
        <charset val="238"/>
      </rPr>
      <t xml:space="preserve"> D.13</t>
    </r>
  </si>
  <si>
    <r>
      <t>Trojice rolovacích mříží 2570+2470+2570/2300 mm standart Rollmatic Hoermann , označ.</t>
    </r>
    <r>
      <rPr>
        <b/>
        <sz val="9"/>
        <rFont val="Arial"/>
        <family val="2"/>
        <charset val="238"/>
      </rPr>
      <t xml:space="preserve"> D.14</t>
    </r>
  </si>
  <si>
    <t>767a  Okna a vnější výplně otvorů</t>
  </si>
  <si>
    <t>767b  Dveře a vnitřní výplně otvorů</t>
  </si>
  <si>
    <t>767c  Zámečnické konstrukce</t>
  </si>
  <si>
    <r>
      <t xml:space="preserve">Hradba k pavlači,rámová konstr.j Jackl 10/2/2 s výplní z tyč.oceli prů.10 mm,celková v. 15230 mm   označ. </t>
    </r>
    <r>
      <rPr>
        <b/>
        <sz val="9"/>
        <rFont val="Arial"/>
        <family val="2"/>
        <charset val="238"/>
      </rPr>
      <t>Z.01</t>
    </r>
  </si>
  <si>
    <t>kpl</t>
  </si>
  <si>
    <t>7671000r</t>
  </si>
  <si>
    <t>7671001r</t>
  </si>
  <si>
    <t>7671002r</t>
  </si>
  <si>
    <t>7671003r</t>
  </si>
  <si>
    <r>
      <t xml:space="preserve">Ocel.zábradlí rámová konstr.pás.ocel P20/50 příčle z tyč.oceli prů.10 mm, 4125+1800+2800 / 1100 mm, označ. </t>
    </r>
    <r>
      <rPr>
        <b/>
        <sz val="9"/>
        <rFont val="Arial"/>
        <family val="2"/>
        <charset val="238"/>
      </rPr>
      <t>Z.02</t>
    </r>
  </si>
  <si>
    <r>
      <t xml:space="preserve">Dtto,ale 6800/1100 mm  označ. </t>
    </r>
    <r>
      <rPr>
        <b/>
        <sz val="9"/>
        <color theme="1"/>
        <rFont val="Arial"/>
        <family val="2"/>
        <charset val="238"/>
      </rPr>
      <t>Z.03</t>
    </r>
  </si>
  <si>
    <r>
      <t xml:space="preserve">Dtto,ale 24720/1100 mm  označ. </t>
    </r>
    <r>
      <rPr>
        <b/>
        <sz val="9"/>
        <color theme="1"/>
        <rFont val="Arial"/>
        <family val="2"/>
        <charset val="238"/>
      </rPr>
      <t>Z.04</t>
    </r>
  </si>
  <si>
    <r>
      <t xml:space="preserve">Dělicí stěnana terase 7np,opláštění Alucobond,1 905/2000 mm  označ. </t>
    </r>
    <r>
      <rPr>
        <b/>
        <sz val="9"/>
        <color theme="1"/>
        <rFont val="Arial"/>
        <family val="2"/>
        <charset val="238"/>
      </rPr>
      <t>Z.05</t>
    </r>
  </si>
  <si>
    <r>
      <t xml:space="preserve">Ocel.zábradlí z .pás.ocel P20/50 příčle z tyč.oceli prů.10 mm, 3170+2x1000 / 1000 mm, označ. </t>
    </r>
    <r>
      <rPr>
        <b/>
        <sz val="9"/>
        <rFont val="Arial"/>
        <family val="2"/>
        <charset val="238"/>
      </rPr>
      <t>Z.06</t>
    </r>
  </si>
  <si>
    <r>
      <t xml:space="preserve">Dtto,ale 2170+2x110/1000 mm  označ. </t>
    </r>
    <r>
      <rPr>
        <b/>
        <sz val="9"/>
        <color theme="1"/>
        <rFont val="Arial"/>
        <family val="2"/>
        <charset val="238"/>
      </rPr>
      <t>Z.07</t>
    </r>
  </si>
  <si>
    <r>
      <t xml:space="preserve">Dtto,ale 2170+2x110/1000 mm  označ. </t>
    </r>
    <r>
      <rPr>
        <b/>
        <sz val="9"/>
        <color theme="1"/>
        <rFont val="Arial"/>
        <family val="2"/>
        <charset val="238"/>
      </rPr>
      <t>Z.09</t>
    </r>
  </si>
  <si>
    <r>
      <t xml:space="preserve">Dtto,ale zábradlí hlavního schodiště mm (2295 kg)  označ. </t>
    </r>
    <r>
      <rPr>
        <b/>
        <sz val="9"/>
        <color theme="1"/>
        <rFont val="Arial"/>
        <family val="2"/>
        <charset val="238"/>
      </rPr>
      <t>Z.11</t>
    </r>
  </si>
  <si>
    <t>7671005r</t>
  </si>
  <si>
    <t>7671006r</t>
  </si>
  <si>
    <t>7671007r</t>
  </si>
  <si>
    <t>7671008r</t>
  </si>
  <si>
    <t>7671009r</t>
  </si>
  <si>
    <t>76720000r</t>
  </si>
  <si>
    <t>76720001r</t>
  </si>
  <si>
    <t>76720002r</t>
  </si>
  <si>
    <t>76520004r</t>
  </si>
  <si>
    <t>76720003r</t>
  </si>
  <si>
    <t>76720005r</t>
  </si>
  <si>
    <t>76720006r</t>
  </si>
  <si>
    <t>76720007r</t>
  </si>
  <si>
    <t>76720008r</t>
  </si>
  <si>
    <t>76720009r</t>
  </si>
  <si>
    <t>76720010r</t>
  </si>
  <si>
    <t>76720011r</t>
  </si>
  <si>
    <t>76720012r</t>
  </si>
  <si>
    <t>76720013r</t>
  </si>
  <si>
    <t>76720014r</t>
  </si>
  <si>
    <t>76720015r</t>
  </si>
  <si>
    <t>76720016r</t>
  </si>
  <si>
    <t>76720017r</t>
  </si>
  <si>
    <t>76720018r</t>
  </si>
  <si>
    <t>76720019r</t>
  </si>
  <si>
    <t>76731000r</t>
  </si>
  <si>
    <t>76731001r</t>
  </si>
  <si>
    <t>76731002r</t>
  </si>
  <si>
    <t>76731003r</t>
  </si>
  <si>
    <t>76731004r</t>
  </si>
  <si>
    <t>76731005r</t>
  </si>
  <si>
    <t>76731006r</t>
  </si>
  <si>
    <t>76731007r</t>
  </si>
  <si>
    <t>76731008r</t>
  </si>
  <si>
    <t>76731009r</t>
  </si>
  <si>
    <t>76731010r</t>
  </si>
  <si>
    <t>767310011r</t>
  </si>
  <si>
    <t>767310012r</t>
  </si>
  <si>
    <t>767310013r</t>
  </si>
  <si>
    <t>767310014r</t>
  </si>
  <si>
    <t>7671010r</t>
  </si>
  <si>
    <t>7671011r</t>
  </si>
  <si>
    <r>
      <t xml:space="preserve">Madlo schodiště z Jacku 50/20/2,dl.1780 mm   označ. </t>
    </r>
    <r>
      <rPr>
        <b/>
        <sz val="9"/>
        <color theme="1"/>
        <rFont val="Arial"/>
        <family val="2"/>
        <charset val="238"/>
      </rPr>
      <t>Z.12</t>
    </r>
  </si>
  <si>
    <r>
      <t xml:space="preserve">Dtto,ale dl.(2815+600+2795+6410)x3 mm   označ. </t>
    </r>
    <r>
      <rPr>
        <b/>
        <sz val="9"/>
        <color theme="1"/>
        <rFont val="Arial"/>
        <family val="2"/>
        <charset val="238"/>
      </rPr>
      <t>Z.13</t>
    </r>
  </si>
  <si>
    <t>7671012r</t>
  </si>
  <si>
    <r>
      <t xml:space="preserve">Zábradlí v prostoru schodiště,z Jacklů 40/2/2 a z tyč.oceli prů.10 mm, 3740/2700 mm, označ. </t>
    </r>
    <r>
      <rPr>
        <b/>
        <sz val="9"/>
        <rFont val="Arial"/>
        <family val="2"/>
        <charset val="238"/>
      </rPr>
      <t>Z.14</t>
    </r>
  </si>
  <si>
    <r>
      <t xml:space="preserve">Ocel.žebřík s ochranným košem,dl.3500 mm, označ. </t>
    </r>
    <r>
      <rPr>
        <b/>
        <sz val="9"/>
        <rFont val="Arial"/>
        <family val="2"/>
        <charset val="238"/>
      </rPr>
      <t>Z.15</t>
    </r>
  </si>
  <si>
    <t>7671013r</t>
  </si>
  <si>
    <t>7671014r</t>
  </si>
  <si>
    <r>
      <t>Mříž do podhledu z poroštů označ. 2,97m2 označ</t>
    </r>
    <r>
      <rPr>
        <b/>
        <sz val="9"/>
        <rFont val="Arial"/>
        <family val="2"/>
        <charset val="238"/>
      </rPr>
      <t>.Z.16</t>
    </r>
  </si>
  <si>
    <t>7671015r</t>
  </si>
  <si>
    <r>
      <t>Pomocná konstr.pro vstupní dveře  2050/700 mm  označ.</t>
    </r>
    <r>
      <rPr>
        <b/>
        <sz val="9"/>
        <rFont val="Arial"/>
        <family val="2"/>
        <charset val="238"/>
      </rPr>
      <t>Z17</t>
    </r>
  </si>
  <si>
    <t>7671016r</t>
  </si>
  <si>
    <r>
      <t>Pomocná konstr.pro vjezdová vrata  5930/700 mm  označ.</t>
    </r>
    <r>
      <rPr>
        <b/>
        <sz val="9"/>
        <rFont val="Arial"/>
        <family val="2"/>
        <charset val="238"/>
      </rPr>
      <t>Z18</t>
    </r>
  </si>
  <si>
    <r>
      <t>Oblouková parkovací zábrana 2000/300 mm  označ.</t>
    </r>
    <r>
      <rPr>
        <b/>
        <sz val="9"/>
        <rFont val="Arial"/>
        <family val="2"/>
        <charset val="238"/>
      </rPr>
      <t>Z19</t>
    </r>
  </si>
  <si>
    <r>
      <t>Trojice Al pevných mříží (nadsvětlíku) 8290/1050  označ.</t>
    </r>
    <r>
      <rPr>
        <b/>
        <sz val="9"/>
        <rFont val="Arial"/>
        <family val="2"/>
        <charset val="238"/>
      </rPr>
      <t>Z20</t>
    </r>
  </si>
  <si>
    <t>7671017r</t>
  </si>
  <si>
    <t>7671018r</t>
  </si>
  <si>
    <t>7671019r</t>
  </si>
  <si>
    <t>7671020r</t>
  </si>
  <si>
    <t>7671021r</t>
  </si>
  <si>
    <t>7671022r</t>
  </si>
  <si>
    <r>
      <t>Zákryt zrcadla schodiš.prostoru  2755/200 označ.</t>
    </r>
    <r>
      <rPr>
        <b/>
        <sz val="9"/>
        <rFont val="Arial"/>
        <family val="2"/>
        <charset val="238"/>
      </rPr>
      <t>Z21</t>
    </r>
  </si>
  <si>
    <r>
      <t>Zákryt rozvaděčové skříně  2700/1050 mm označ.</t>
    </r>
    <r>
      <rPr>
        <b/>
        <sz val="9"/>
        <rFont val="Arial"/>
        <family val="2"/>
        <charset val="238"/>
      </rPr>
      <t>Z22</t>
    </r>
  </si>
  <si>
    <r>
      <t>Zákryt rozvaděčové skříně   2700/1210 mm označ.</t>
    </r>
    <r>
      <rPr>
        <b/>
        <sz val="9"/>
        <rFont val="Arial"/>
        <family val="2"/>
        <charset val="238"/>
      </rPr>
      <t>Z23</t>
    </r>
  </si>
  <si>
    <t>Montáž parapetních desek dřevěných nebo plastových š do 30 cm</t>
  </si>
  <si>
    <t>Montáž truhlářských prahů dveří jednokřídlových š přes 10 cm</t>
  </si>
  <si>
    <t>766811100r</t>
  </si>
  <si>
    <t>Přesun hmot procentní pro kce truhlářské v objektech v přes 12 do 24 m</t>
  </si>
  <si>
    <t>%</t>
  </si>
  <si>
    <t>766  Konstrukce truhlářské</t>
  </si>
  <si>
    <t>60794100r</t>
  </si>
  <si>
    <t>60794101r</t>
  </si>
  <si>
    <t>60794102r</t>
  </si>
  <si>
    <t>60794103r</t>
  </si>
  <si>
    <t>60794104r</t>
  </si>
  <si>
    <t>Parapet dřevotřískový vnitřní povrch HPL tl.06 mm š 170 mm dl.1500 mm označ. T.01</t>
  </si>
  <si>
    <t>Parapet dřevotřískový vnitřní povrch HPL tl.06 mm š 220 mm dl.2000 mm označ. T.02</t>
  </si>
  <si>
    <t>Parapet dřevotřískový vnitřní povrch HPL tl.06 mm š 220 mm dl.3000 mm označ. T.03</t>
  </si>
  <si>
    <t>Parapet dřevotřískový vnitřní povrch HPL tl.06 mm š 170 mm dl.1250 mm označ. T.04</t>
  </si>
  <si>
    <t>61187181r</t>
  </si>
  <si>
    <t>Práh dřevěný dubový tl 20mm dl 900mm š 250mm označ. T.06</t>
  </si>
  <si>
    <r>
      <t xml:space="preserve">Dodávka a montáž kuchyňské linky dl.1500 mm s dřezem  označ. </t>
    </r>
    <r>
      <rPr>
        <b/>
        <sz val="9"/>
        <rFont val="Arial"/>
        <family val="2"/>
        <charset val="238"/>
      </rPr>
      <t>T.07</t>
    </r>
  </si>
  <si>
    <t>76689000r</t>
  </si>
  <si>
    <r>
      <t xml:space="preserve">Dodávka a montáž sanitární příčky 1650/2000 mm s dveřmi označ. </t>
    </r>
    <r>
      <rPr>
        <b/>
        <sz val="9"/>
        <rFont val="Arial"/>
        <family val="2"/>
        <charset val="238"/>
      </rPr>
      <t>T.08</t>
    </r>
  </si>
  <si>
    <t>Hloubení rýh nezapažených š do 800 mm v hornině třídy těžitelnosti II skupiny 5 objem přes 100 m3 strojně</t>
  </si>
  <si>
    <t>Hloubení rýh nezapažených š do 2000 mm v hornině třídy těžitelnosti II skupiny 5 objem do 1000 m3 strojně</t>
  </si>
  <si>
    <t>Bourání kcí v hloubených vykopávkách ze zdiva cihelného nebo smíšeného na MV, MVC strojně</t>
  </si>
  <si>
    <t>Vodorovné přemístění přes 9 000 do 10000 m výkopku/sypaniny z horniny třídy těžitelnosti II skupiny 4 a 5</t>
  </si>
  <si>
    <t>Zásyp jam, šachet rýh nebo kolem objektů sypaninou se zhutněním</t>
  </si>
  <si>
    <t>Zemní práce</t>
  </si>
  <si>
    <t>Hloubení jam nezapažených v hornině třídy těžitelnosti II skupiny 5 objem do 1000 m3 strojně</t>
  </si>
  <si>
    <t>9,65*0,8*0,65+0,65*0,65*(5,59+0,8+0,72+1,08+0,8+5,15+0,55+4,89)</t>
  </si>
  <si>
    <t>(8,4+0,6)*(0,3+5,6+1,05+6,2+5,3+0,6)*(3,0-0,45)+2,51*2,52*0,4</t>
  </si>
  <si>
    <t>(0,55+7,64)*5,23)*0,4+(0,55+4,89+2,9)*0,4+20,5*5,75*0,4</t>
  </si>
  <si>
    <t>(3,86+0,9)*0,65*0,45+0,75*0,45*10,77+0,65*(16,4+5,74-0,65)*0,45</t>
  </si>
  <si>
    <t>0,9*0,25*(0,55+7,64)+2,28*(1,86+0,6)*1,45+3,45*0,45*1,15+1,6*3*1,95</t>
  </si>
  <si>
    <t>Odhadem</t>
  </si>
  <si>
    <t>Odhadem  5*6,2*2,6</t>
  </si>
  <si>
    <t>Nakládání výkopku z hornin třídy těžitelnosti II skupiny 4 a 5 přes 100 m3</t>
  </si>
  <si>
    <r>
      <t>m</t>
    </r>
    <r>
      <rPr>
        <vertAlign val="superscript"/>
        <sz val="9"/>
        <rFont val="Segoe UI"/>
        <family val="2"/>
        <charset val="238"/>
      </rPr>
      <t>3</t>
    </r>
  </si>
  <si>
    <r>
      <t xml:space="preserve">Vodorovné přemístění do 20 m výkopku/sypaniny z horniny třídy těžitelnosti II skupiny 4 a 5 </t>
    </r>
    <r>
      <rPr>
        <i/>
        <sz val="9"/>
        <rFont val="Segoe UI"/>
        <family val="2"/>
        <charset val="238"/>
      </rPr>
      <t>= tam a zpět</t>
    </r>
  </si>
  <si>
    <t>Příčka z pórobetonových hladkých tvárnic na tenkovrstvou maltu tl 125 mm</t>
  </si>
  <si>
    <t>Příčka z pórobetonových hladkých tvárnic na tenkovrstvou maltu tl 150 mm</t>
  </si>
  <si>
    <t>1np</t>
  </si>
  <si>
    <t>Přizdívka z pórobetonových tvárnic tl 150 mm</t>
  </si>
  <si>
    <t>1,2*(1,05+0,93*2)</t>
  </si>
  <si>
    <t>2np B21</t>
  </si>
  <si>
    <t>2np B22</t>
  </si>
  <si>
    <t>2,9*(4,26+1,65)-(0,8+0,7)*2,1</t>
  </si>
  <si>
    <t>3,85*(0,88+3+3,65+2,82+2,78)+3,85*(1,65*2+6,4+6,65)-(0,8+0,7)*2,1</t>
  </si>
  <si>
    <t>2np B23-26</t>
  </si>
  <si>
    <t>(2,9*(0,889+0,9+0,88)-0,8*2,1)*4</t>
  </si>
  <si>
    <t>2np B27</t>
  </si>
  <si>
    <t>2,9*(5,33+0,53+0,93+0,12+3,33+4,65)-(0,8*2+0,7)*2,1</t>
  </si>
  <si>
    <t>1,2*(1,5+0,9)</t>
  </si>
  <si>
    <t>1,2*2,28*4</t>
  </si>
  <si>
    <t>1,2*1,6</t>
  </si>
  <si>
    <t>3np B31-51</t>
  </si>
  <si>
    <t>3np B32-52</t>
  </si>
  <si>
    <t>3np B33-56</t>
  </si>
  <si>
    <t>3np B37</t>
  </si>
  <si>
    <t>(2,9*(5,35+0,53+0,93+0,12+3,33+4,7)-(0,8*2+0,7)*2,1)*3</t>
  </si>
  <si>
    <t>3np B37-57</t>
  </si>
  <si>
    <t>(2,9*1,55-0,7*2,1)*3</t>
  </si>
  <si>
    <t>(2,9*(0,889+0,9+0,88)-0,8*2,1)*3*4</t>
  </si>
  <si>
    <t>1,2*(0,9+2,52)*5</t>
  </si>
  <si>
    <t>1,2*(0,9+2,53)</t>
  </si>
  <si>
    <t>1,2*(1,5+0,9)*3</t>
  </si>
  <si>
    <t>1,2*2,28*4*3</t>
  </si>
  <si>
    <t>1,2*1,6*3</t>
  </si>
  <si>
    <t>6np B61</t>
  </si>
  <si>
    <t>6np B62</t>
  </si>
  <si>
    <t>6np B63-66</t>
  </si>
  <si>
    <t>6np B67</t>
  </si>
  <si>
    <t>2,8*1,55-0,7*2,1</t>
  </si>
  <si>
    <t>(2,8*(0,88*2+0,9)-0,8*2,1)*4</t>
  </si>
  <si>
    <t>(2,9*(4,33+2,53+2,7+0,73+0,58+0,95)-(0,8+0,7)*2,1)*3</t>
  </si>
  <si>
    <t>2,9*(4,33+2,53+2,7+0,73+0,58+0,95)-(0,8+0,7)*2,1</t>
  </si>
  <si>
    <t>2,9*(1,59+1,6*2+0,43+0,88+0,12+0,65+0,9+4,12+0,15+0,8+0,42+0,48)-(0,9+0,7)*2,1</t>
  </si>
  <si>
    <t>(2,8*(2,5+0,48+0,85+0,12+1,83+0,12+0,85+1,22+0,65+0,15)-0,8*2,1)*4</t>
  </si>
  <si>
    <t>(2,9*(2,5+0,48+0,85+0,12+1,83+0,12+0,85+1,22+0,65+0,15)-0,8*2,1)*4*3</t>
  </si>
  <si>
    <t>(2,9*(2,5+0,48+0,83+0,12+1,83+0,12+0,83+0,8+1,2+0,65+0,15)-0,8*2,1)*4</t>
  </si>
  <si>
    <t>2,8*(5,35+0,53+0,93+0,12+3,33+4,7)-(0,8*2+0,7)*2,1</t>
  </si>
  <si>
    <t>2,9*(1,59+1,6*2+0,43+0,88+0,12+0,7+0,9+4,12+0,15+0,8+0,42+0,53)-(0,9+0,7)*2,1</t>
  </si>
  <si>
    <t>7np B71</t>
  </si>
  <si>
    <t>7np B72</t>
  </si>
  <si>
    <t>7np B73-74</t>
  </si>
  <si>
    <t>(2,9*((1,55+0,125*2+1,68+0,47)*2+0,48+1,9*3+0,12+0,65+1,83)-(0,8*2+0,7)*2,1)*2</t>
  </si>
  <si>
    <t>7np B75</t>
  </si>
  <si>
    <t>2,9*(4,7+0,93+0,125+0,53+1,6)-0,8*2*2,1</t>
  </si>
  <si>
    <t>2,9*(4,26+1,55)-(0,7+0,8)*2,1</t>
  </si>
  <si>
    <t>2,9*1,55</t>
  </si>
  <si>
    <t>1,2*0,9*2</t>
  </si>
  <si>
    <t>(2,9*(1,59+1,6*2+0,43+0,88+0,12+0,7+0,9+4,12+0,15+0,8+0,42+0,53)-(0,9+0,7)*2,1)*3</t>
  </si>
  <si>
    <t>(0,15+2,6+0,7)*(1,52+1,65+0,15+1,52+0,15+1,44+0,15+0,73+0,95+0,55+2,45)</t>
  </si>
  <si>
    <t>3,85*(0,12+0,87+2,6+0,9+2,55+1,4)-(0,8*2*2,1)+5</t>
  </si>
  <si>
    <t>Montáž prefabrikovaných překladů délky do 1500 mm</t>
  </si>
  <si>
    <t>Montáž prefabrikovaných překladů délky přes 1500 do 2200 mm</t>
  </si>
  <si>
    <t>3170001r</t>
  </si>
  <si>
    <t>3170002r</t>
  </si>
  <si>
    <t>3170003r</t>
  </si>
  <si>
    <t>3170004r</t>
  </si>
  <si>
    <t>3170005r</t>
  </si>
  <si>
    <t>3170006r</t>
  </si>
  <si>
    <t>3170007r</t>
  </si>
  <si>
    <t>3170008r</t>
  </si>
  <si>
    <r>
      <t xml:space="preserve">Prefabrikovaný překlad NBP 60-1400 označ. </t>
    </r>
    <r>
      <rPr>
        <b/>
        <i/>
        <sz val="9"/>
        <color rgb="FF0000FF"/>
        <rFont val="Arial"/>
        <family val="2"/>
        <charset val="238"/>
      </rPr>
      <t>OV.01</t>
    </r>
  </si>
  <si>
    <r>
      <t xml:space="preserve">Pórobetonový překlad YTONG NEP 125-1250  označ. </t>
    </r>
    <r>
      <rPr>
        <b/>
        <i/>
        <sz val="9"/>
        <color rgb="FF0000FF"/>
        <rFont val="Arial"/>
        <family val="2"/>
        <charset val="238"/>
      </rPr>
      <t>OV.02</t>
    </r>
  </si>
  <si>
    <r>
      <t xml:space="preserve">Pórobetonový překlad YTONG NEP 150-1250  označ. </t>
    </r>
    <r>
      <rPr>
        <b/>
        <i/>
        <sz val="9"/>
        <color rgb="FF0000FF"/>
        <rFont val="Arial"/>
        <family val="2"/>
        <charset val="238"/>
      </rPr>
      <t>OV.03</t>
    </r>
  </si>
  <si>
    <r>
      <t xml:space="preserve">Prefabrikovaný překlad NBP 60-1400 označ. </t>
    </r>
    <r>
      <rPr>
        <b/>
        <i/>
        <sz val="9"/>
        <color rgb="FF0000FF"/>
        <rFont val="Arial"/>
        <family val="2"/>
        <charset val="238"/>
      </rPr>
      <t>OV.13</t>
    </r>
  </si>
  <si>
    <r>
      <t xml:space="preserve">Prefabrikovaný překlad NBP 125-1250 označ. </t>
    </r>
    <r>
      <rPr>
        <b/>
        <i/>
        <sz val="9"/>
        <color rgb="FF0000FF"/>
        <rFont val="Arial"/>
        <family val="2"/>
        <charset val="238"/>
      </rPr>
      <t>OV.15</t>
    </r>
  </si>
  <si>
    <r>
      <t xml:space="preserve">Zkrácený prefabrikovaný překlad NBP 125-1250 označ. </t>
    </r>
    <r>
      <rPr>
        <b/>
        <i/>
        <sz val="9"/>
        <color rgb="FF0000FF"/>
        <rFont val="Arial"/>
        <family val="2"/>
        <charset val="238"/>
      </rPr>
      <t>OV.21</t>
    </r>
  </si>
  <si>
    <r>
      <t xml:space="preserve">Prefabrikovaný překlad NBP 60-1000 označ. </t>
    </r>
    <r>
      <rPr>
        <b/>
        <i/>
        <sz val="9"/>
        <color rgb="FF0000FF"/>
        <rFont val="Arial"/>
        <family val="2"/>
        <charset val="238"/>
      </rPr>
      <t>OV.22</t>
    </r>
  </si>
  <si>
    <t>R - pol.</t>
  </si>
  <si>
    <r>
      <t>Překlad nenosný Porfix 150×250×2000 mm  označ.</t>
    </r>
    <r>
      <rPr>
        <b/>
        <i/>
        <sz val="9"/>
        <color rgb="FF0000FF"/>
        <rFont val="Arial"/>
        <family val="2"/>
        <charset val="238"/>
      </rPr>
      <t xml:space="preserve"> OV.04</t>
    </r>
  </si>
  <si>
    <t>317168022.WNR</t>
  </si>
  <si>
    <t>Příplatek k příčkám a přizdívkám za zaoblení o vnitřním poloměru půdorysu do 5 m</t>
  </si>
  <si>
    <t>Ukotvení příček montážní polyuretanovou pěnou tl příčky přes 100 mm</t>
  </si>
  <si>
    <t>Vodorovné konstrukce</t>
  </si>
  <si>
    <t>4350001r</t>
  </si>
  <si>
    <t>4350002r</t>
  </si>
  <si>
    <t>4350003r</t>
  </si>
  <si>
    <t>4350004r</t>
  </si>
  <si>
    <t>4350005r</t>
  </si>
  <si>
    <t>4350006r</t>
  </si>
  <si>
    <t>schodišťové rameno S01</t>
  </si>
  <si>
    <t>schodišťové rameno S02</t>
  </si>
  <si>
    <t>schodišťové rameno S03</t>
  </si>
  <si>
    <t>schodišťové rameno S04</t>
  </si>
  <si>
    <t>schodišťové rameno S05</t>
  </si>
  <si>
    <t>schodišťové rameno S06</t>
  </si>
  <si>
    <t>Montáž schodišťových ramen se svařovanými spoji hmotnosti do 2 t budova v do 18 m</t>
  </si>
  <si>
    <t>Montáž schodišťových ramen se svařovanými spoji hmotnosti přes 2 do 5 t budova v do 18 m</t>
  </si>
  <si>
    <t>4359900r</t>
  </si>
  <si>
    <t>Dodávka a montáž Schock tronzole F-V1-L1200</t>
  </si>
  <si>
    <t>Dodávka a montáž Schock tronzole B-V1-L1200-B350</t>
  </si>
  <si>
    <t>Úpravy povrchů</t>
  </si>
  <si>
    <t>Želozobetonová nosná konstrukce</t>
  </si>
  <si>
    <t>Podlahy a podlahové konstrukce</t>
  </si>
  <si>
    <t>Dokončující konstrukce a práce</t>
  </si>
  <si>
    <t>Přesun hmot</t>
  </si>
  <si>
    <t>Lešení</t>
  </si>
  <si>
    <t>711 Izolace proti vodě, vlhkosti a plynům</t>
  </si>
  <si>
    <t>712 Povlakové krytiny</t>
  </si>
  <si>
    <t>713 Izolace tepelné</t>
  </si>
  <si>
    <t>763 Konstrukce suché výstavby</t>
  </si>
  <si>
    <t>766 Konstrukce truhlářské</t>
  </si>
  <si>
    <t>767a Okna a vnější výplně otvorů</t>
  </si>
  <si>
    <t>767b Dveře a vnitřní výplně otvorů</t>
  </si>
  <si>
    <t>767 Konstrukce zámečnické</t>
  </si>
  <si>
    <t>771 Podlahy z dlaždic</t>
  </si>
  <si>
    <t>776 Podlahy povlakové</t>
  </si>
  <si>
    <t>777 Podlahy lité</t>
  </si>
  <si>
    <t>781 Obklady keramické</t>
  </si>
  <si>
    <t>783 Nátěry</t>
  </si>
  <si>
    <t>investor : Palatinum Energy s.r.o. Nepomuk 17</t>
  </si>
  <si>
    <t>únor 2025</t>
  </si>
  <si>
    <t>Omítka štuková hladkých stropů rovných tloušťky do 5 mm nanášená ručně např. BAUMIT</t>
  </si>
  <si>
    <t>Omítka štuková hladkých vnitřních schodišťových konstrukcí tloušťky do 5 mm nanášená ručně - např. BAUMIT</t>
  </si>
  <si>
    <t>Omítka štuková hladkých vnitřních stěn tloušťky do 5 mm nanášená ručně - např. BAUMIT</t>
  </si>
  <si>
    <t>2-7 np</t>
  </si>
  <si>
    <t>schodišťové rameno S01=(2,7+0,8)*1,2</t>
  </si>
  <si>
    <t>m2</t>
  </si>
  <si>
    <t>schodišťové rameno S02 =(2,55+0,12+0,16+0,37)*1,2</t>
  </si>
  <si>
    <t>schodišťové rameno S03 =(2,66+0,25+0,16)*1,2</t>
  </si>
  <si>
    <t>schodišťové rameno S04 =5*(2,55+0,11+0,16+0,27)*1,2</t>
  </si>
  <si>
    <t>schodišťové rameno S05 =4*(2,75+0,21+0,16)*1,2</t>
  </si>
  <si>
    <t>schodišťové rameno S06 =(1,35+0,2+1,06-0,15)*1,2</t>
  </si>
  <si>
    <t xml:space="preserve">2-7 np  </t>
  </si>
  <si>
    <t xml:space="preserve">1np  </t>
  </si>
  <si>
    <t xml:space="preserve">Ostění 6%  </t>
  </si>
  <si>
    <t>(10,95*15,2+(0,4+8,37+0,4+5,75+0,1)*20,5)*1,1</t>
  </si>
  <si>
    <r>
      <t xml:space="preserve">Základové desky z betonu tř. C 16/20 </t>
    </r>
    <r>
      <rPr>
        <i/>
        <sz val="9"/>
        <rFont val="Arial"/>
        <family val="2"/>
        <charset val="238"/>
      </rPr>
      <t>- podkladní beton tl.100 mm</t>
    </r>
  </si>
  <si>
    <t>R4b</t>
  </si>
  <si>
    <t>(0,89+3+3,75+3,05)*3,1</t>
  </si>
  <si>
    <t>(8+5,3+0,46+1,35+4,8+3,64+0,15+1,65+0,25+0,6+5,6)*3,1</t>
  </si>
  <si>
    <t>R4a</t>
  </si>
  <si>
    <t>R5</t>
  </si>
  <si>
    <t>2,9*2</t>
  </si>
  <si>
    <t>Rockwool Fasrock G tl. 100 mm REI 240 (pal. 28,8 m2) λ=0,037</t>
  </si>
  <si>
    <r>
      <t>m</t>
    </r>
    <r>
      <rPr>
        <i/>
        <vertAlign val="superscript"/>
        <sz val="9"/>
        <color rgb="FF0000FF"/>
        <rFont val="Arial"/>
        <family val="2"/>
        <charset val="238"/>
      </rPr>
      <t>2</t>
    </r>
  </si>
  <si>
    <t>346272216r</t>
  </si>
  <si>
    <t>Přizdívka z pórobetonových tvárnic Multipor tl 100 mm</t>
  </si>
  <si>
    <t>346272236r</t>
  </si>
  <si>
    <t>2-7 NP</t>
  </si>
  <si>
    <t>(2,9*(1,68+1,53)-0,9*2*2,1)*6</t>
  </si>
  <si>
    <r>
      <t xml:space="preserve">Přizdívka z pórobetonových tvárnic Multipor tl 50 mm - skladba </t>
    </r>
    <r>
      <rPr>
        <b/>
        <sz val="9"/>
        <rFont val="Arial"/>
        <family val="2"/>
        <charset val="238"/>
      </rPr>
      <t>R6a,R6b</t>
    </r>
  </si>
  <si>
    <t>2,05*3,85</t>
  </si>
  <si>
    <t>mč 10.02</t>
  </si>
  <si>
    <t>62120000r</t>
  </si>
  <si>
    <r>
      <t xml:space="preserve">Montáž kontaktního zateplení vnějších stěn lepením a mechanickým kotvením TI z minerální vlny s podélnou orientací do zdiva a betonu tl přes 80 do 120 mm </t>
    </r>
    <r>
      <rPr>
        <i/>
        <sz val="9"/>
        <rFont val="Arial"/>
        <family val="2"/>
        <charset val="238"/>
      </rPr>
      <t xml:space="preserve">- vnitřní stěny skladba </t>
    </r>
    <r>
      <rPr>
        <b/>
        <i/>
        <sz val="9"/>
        <rFont val="Arial"/>
        <family val="2"/>
        <charset val="238"/>
      </rPr>
      <t>R4a+b</t>
    </r>
  </si>
  <si>
    <t>skladba C4</t>
  </si>
  <si>
    <t xml:space="preserve">Montáž kontaktního zateplení vnějších podhledů lepením a mechanickým kotvením desek z minerální vlny s podélnou orientací do betonu a zdiva tl přes 80 do 120 mm - vnitřní </t>
  </si>
  <si>
    <t>skladba T2 = 26,8*5</t>
  </si>
  <si>
    <r>
      <t>m</t>
    </r>
    <r>
      <rPr>
        <vertAlign val="superscript"/>
        <sz val="9"/>
        <color rgb="FF0000FF"/>
        <rFont val="Arial"/>
        <family val="2"/>
        <charset val="238"/>
      </rPr>
      <t>2</t>
    </r>
  </si>
  <si>
    <r>
      <t xml:space="preserve">Montáž kontaktního zateplení vnějších podhledů lepením a mechanickým kotvením TI z minerální vlny s podélnou orientací do betonu a zdiva tl přes 120 do 160 mm </t>
    </r>
    <r>
      <rPr>
        <b/>
        <i/>
        <sz val="9"/>
        <rFont val="Arial"/>
        <family val="2"/>
        <charset val="238"/>
      </rPr>
      <t xml:space="preserve">- </t>
    </r>
    <r>
      <rPr>
        <i/>
        <sz val="9"/>
        <rFont val="Arial"/>
        <family val="2"/>
        <charset val="238"/>
      </rPr>
      <t>vnitřní  skladb</t>
    </r>
    <r>
      <rPr>
        <b/>
        <i/>
        <sz val="9"/>
        <rFont val="Arial"/>
        <family val="2"/>
        <charset val="238"/>
      </rPr>
      <t>a T3</t>
    </r>
  </si>
  <si>
    <t>1NP</t>
  </si>
  <si>
    <r>
      <t xml:space="preserve">vjezd </t>
    </r>
    <r>
      <rPr>
        <b/>
        <i/>
        <sz val="9"/>
        <color theme="1"/>
        <rFont val="Arial"/>
        <family val="2"/>
        <charset val="238"/>
      </rPr>
      <t>K1b</t>
    </r>
    <r>
      <rPr>
        <i/>
        <sz val="9"/>
        <color theme="1"/>
        <rFont val="Arial"/>
        <family val="2"/>
        <charset val="238"/>
      </rPr>
      <t xml:space="preserve"> =5,735*4,88                                                        </t>
    </r>
  </si>
  <si>
    <t>deska tepelně izolační minerální kontaktních fasád podélné vlákno λ=0,034 tl 150 mm</t>
  </si>
  <si>
    <t>deska tepelně izolační minerální kontaktních fasád podélné vlákno λ=0,034 tl 100 mm</t>
  </si>
  <si>
    <t>63152266R</t>
  </si>
  <si>
    <t>11,36*22,75-2,5*2,2*2*6-1,95*2,6-1,05*2,6-5,73*2,6</t>
  </si>
  <si>
    <t>fa  levá</t>
  </si>
  <si>
    <t>fa  pravá</t>
  </si>
  <si>
    <t>20,9*(23,15-2,2-1,3)+3,5*20,9-(3+4*2)*2,2*6-5*3*3</t>
  </si>
  <si>
    <t>fa dvorní L</t>
  </si>
  <si>
    <t>6,2*(22,75-3,75)-3*2*5-3*1,8</t>
  </si>
  <si>
    <t>fa dvorní Stř</t>
  </si>
  <si>
    <t>(9,15+0,2)*(2,64+2,5+0,4*4+0,65)-1,25*2,2*4*4-1,25*1,8*4</t>
  </si>
  <si>
    <t>fa dvorní P</t>
  </si>
  <si>
    <t>(5,03+0,2)*3,5-1,25*2,2*2+(0,38+1,1+1,225+2,03)-1,1*2,2</t>
  </si>
  <si>
    <t>(5,5+1,8+12,2+0,58+1,1+0,55)*(2,7*4+2,6)-2*2,2*4</t>
  </si>
  <si>
    <t>(1,05*2,2+1,1*1,5*4+1,5*2,2*4)*-5+18*(22,75-19,25)-1,5*2,2*3-1,5*1,1*2</t>
  </si>
  <si>
    <t>fa sousedé</t>
  </si>
  <si>
    <t>Montáž kontaktního zateplení vnějších stěn lepením a mechanickým kotvením desek z minerální vlny s podélnou orientací do zdiva a betonu tl přes 160 do 200 mm</t>
  </si>
  <si>
    <t>Montáž profilů kontaktního zateplení připevněných mechanicky</t>
  </si>
  <si>
    <t>Montáž profilů kontaktního zateplení lepených</t>
  </si>
  <si>
    <t>deska perimetrická fasádní soklová 150kPa λ=0,035 tl 200mm</t>
  </si>
  <si>
    <t>deska tepelně izolační minerální kontaktních fasád podélné vlákno λ=0,034 tl 200mm</t>
  </si>
  <si>
    <t>63152268r</t>
  </si>
  <si>
    <t>profil rohový PVC s výztužnou tkaninou š 100/100mm</t>
  </si>
  <si>
    <t>profil napojovací okenní PVC s výztužnou tkaninou 6mm</t>
  </si>
  <si>
    <t>profil napojovací nadokenní PVC s okapnicí s výztužnou tkaninou</t>
  </si>
  <si>
    <t>CPR.860576</t>
  </si>
  <si>
    <t xml:space="preserve"> Zakládací hliníkový profil s okapnicí  šířky 200 mm / 2m</t>
  </si>
  <si>
    <t>Odpočet soklu (xps)</t>
  </si>
  <si>
    <t>1*(11,36+20,6+15,11+3,83+0,8+9,71+6,2+9,15)-(5*3+5,73+4,07)</t>
  </si>
  <si>
    <t>83 = 5,8+20,4+3,4  garáž = 315,0   123 = 137,2   1334=(3,83+0,8)*5</t>
  </si>
  <si>
    <t>11,36+15,01+2,04+15,28+20,9+11,12+5,5+1,88+12,5+2,2+9,15+6,2+9,71+0,8</t>
  </si>
  <si>
    <t>profil rohový</t>
  </si>
  <si>
    <t xml:space="preserve">profil napojovací okenní </t>
  </si>
  <si>
    <t>profil s okapnicí</t>
  </si>
  <si>
    <t xml:space="preserve">Montáž kontaktního zateplení vnějších stěn lepením a mechanickým kotvením polystyrénových desek do betonu a zdiva tl přes 160 do 200 mm </t>
  </si>
  <si>
    <r>
      <rPr>
        <b/>
        <i/>
        <sz val="9"/>
        <rFont val="Arial"/>
        <family val="2"/>
        <charset val="238"/>
      </rPr>
      <t>R1s</t>
    </r>
    <r>
      <rPr>
        <i/>
        <sz val="9"/>
        <rFont val="Arial"/>
        <family val="2"/>
        <charset val="238"/>
      </rPr>
      <t xml:space="preserve"> - sokl</t>
    </r>
  </si>
  <si>
    <t>R2a+R2b</t>
  </si>
  <si>
    <t>293,6+17,2+114,6+242,4</t>
  </si>
  <si>
    <r>
      <t>m</t>
    </r>
    <r>
      <rPr>
        <vertAlign val="superscript"/>
        <sz val="9"/>
        <rFont val="Segoe UI"/>
        <family val="2"/>
        <charset val="238"/>
      </rPr>
      <t>2</t>
    </r>
  </si>
  <si>
    <t>Montáž kontaktního zateplení vnějších stěn lepením a mechanickým kotvením polystyrénových desek do betonu a zdiva tl přes 120 do 160 mm</t>
  </si>
  <si>
    <t>deska perimetrická fasádní soklová 150kPa λ=0,035 tl 150mm</t>
  </si>
  <si>
    <r>
      <t>m</t>
    </r>
    <r>
      <rPr>
        <i/>
        <vertAlign val="superscript"/>
        <sz val="9"/>
        <color rgb="FF0000FF"/>
        <rFont val="Segoe UI"/>
        <family val="2"/>
        <charset val="238"/>
      </rPr>
      <t>2</t>
    </r>
  </si>
  <si>
    <t>2,8*(9+6,95+0,6+8,4)</t>
  </si>
  <si>
    <r>
      <rPr>
        <b/>
        <i/>
        <sz val="9"/>
        <rFont val="Arial Narrow"/>
        <family val="2"/>
        <charset val="238"/>
      </rPr>
      <t>R2s</t>
    </r>
    <r>
      <rPr>
        <i/>
        <sz val="9"/>
        <rFont val="Arial Narrow"/>
        <family val="2"/>
        <charset val="238"/>
      </rPr>
      <t xml:space="preserve"> - prohl.</t>
    </r>
  </si>
  <si>
    <t>Montáž kontaktního zateplení vnějších stěn lepením a mechanickým kotvením TI z minerální vlny s podélnou orientací do zdiva a betonu tl přes 120 do 160 mm</t>
  </si>
  <si>
    <t>Montáž odvětrávané fasády stěn nýtováním na hliníkový rošt bez tepelné izolace</t>
  </si>
  <si>
    <t>ALUBOND hliníkový kompozitní panel tl.4 mm</t>
  </si>
  <si>
    <t>622000r</t>
  </si>
  <si>
    <t>R7a+b</t>
  </si>
  <si>
    <t>0,5*2,2*(1+3*4)+0,5*1,8*3</t>
  </si>
  <si>
    <t>R3</t>
  </si>
  <si>
    <t>1,35*3</t>
  </si>
  <si>
    <r>
      <t xml:space="preserve">Oprava vnější vápenocementové štukové omítky složitosti 1 stěn v rozsahu přes 10 do 30 %  = </t>
    </r>
    <r>
      <rPr>
        <b/>
        <i/>
        <sz val="9"/>
        <rFont val="Arial"/>
        <family val="2"/>
        <charset val="238"/>
      </rPr>
      <t>R2a+R2b+R2s</t>
    </r>
  </si>
  <si>
    <r>
      <t xml:space="preserve">Otlučení (osekání) vnější vápenné nebo vápenocementové omítky stupně členitosti 1 a 2 v rozsahu přes 20 do 30 % = </t>
    </r>
    <r>
      <rPr>
        <b/>
        <i/>
        <sz val="9"/>
        <rFont val="Arial"/>
        <family val="2"/>
        <charset val="238"/>
      </rPr>
      <t>R2a+R2b+R2s</t>
    </r>
  </si>
  <si>
    <t>Mazanina tl přes 50 do 80 mm z betonu prostého bez zvýšených nároků na prostředí tř. C 20/25</t>
  </si>
  <si>
    <t>Mazanina tl přes 120 do 240 mm z betonu prostého bez zvýšených nároků na prostředí tř. C 20/25</t>
  </si>
  <si>
    <t>632451291.TBM</t>
  </si>
  <si>
    <t>Příplatek k cementovému samonivelačnímu litému potěru CEMFLOW CF 20 ZKD 5 mm tl přes 50 mm</t>
  </si>
  <si>
    <t>litý cement.potěr Cemflow 71mm</t>
  </si>
  <si>
    <t>litý cement.potěr Cemflow  45 mm</t>
  </si>
  <si>
    <t>litý cement.potěr Cemflow  64 mm</t>
  </si>
  <si>
    <t>632451214.TBM</t>
  </si>
  <si>
    <t>Potěr cementový samonivelační litý CEMFLOW CF 20 tl přes 45 do 50 mm</t>
  </si>
  <si>
    <t>Antivibrační rohož základových desek z pryže tuhosti přes 0,6 do 1 MPa volně položená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</si>
  <si>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</si>
  <si>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0,97*8,37*2</t>
  </si>
  <si>
    <t>Separační vrstva z PE fólie</t>
  </si>
  <si>
    <r>
      <t>m</t>
    </r>
    <r>
      <rPr>
        <i/>
        <vertAlign val="superscript"/>
        <sz val="9"/>
        <color theme="1"/>
        <rFont val="Arial"/>
        <family val="2"/>
        <charset val="238"/>
      </rPr>
      <t>2</t>
    </r>
  </si>
  <si>
    <t>Vyčištění budov bytové a občanské výstavby při výšce podlaží do 4 m</t>
  </si>
  <si>
    <t>Vložky do svislých dilatačních spár z lepenky nepískované kladené volně</t>
  </si>
  <si>
    <t>953611141.SCW</t>
  </si>
  <si>
    <t>Schodišťový nosný a zvukově-izolační prvek mezi prefabrikovaným ramenem a podestou Tronsole typ F</t>
  </si>
  <si>
    <t>953611151.SCW</t>
  </si>
  <si>
    <t>Schodišťový nosný a zvukově-izolační prvek podepření ramene na základové desce Tronsole typ B</t>
  </si>
  <si>
    <t>Přesun hmot pro budovy monolitické v přes 12 do 24 m</t>
  </si>
  <si>
    <t>Montáž lešení řadového trubkového lehkého s podlahami zatížení do 200 kg/m2 š od 0,6 do 0,9 m v přes 10 do 25 m</t>
  </si>
  <si>
    <t>Příplatek k lešení řadovému trubkovému lehkému s podlahami do 200 kg/m2 š od 0,6 do 0,9 m v přes 10 do 25 m za každý den použití</t>
  </si>
  <si>
    <t>Demontáž lešení řadového trubkového lehkého s podlahami zatížení do 200 kg/m2 š od 0,6 do 0,9 m v přes 10 do 25 m</t>
  </si>
  <si>
    <t>Lešení pomocné pro objekty pozemních staveb s lešeňovou podlahou v do 1,9 m zatížení do 150 kg/m2</t>
  </si>
  <si>
    <t>Dovoz a odvoz lešení řadového do 10 km včetně naložení a složení</t>
  </si>
  <si>
    <t>11,36*22,75+20,9*22,75+(2,04+6,8)*19,2+6,2+5,03+4,12+18)*15,23</t>
  </si>
  <si>
    <t>sousední</t>
  </si>
  <si>
    <t>(1,8+6,58+2,8)*13,6+315+138+21+6+21+4+10</t>
  </si>
  <si>
    <t>Odvoz suti a vybouraných hmot na skládku nebo meziskládku do 1 km se složením</t>
  </si>
  <si>
    <t>Příplatek k odvozu suti a vybouraných hmot na skládku ZKD 1 km přes 1 km</t>
  </si>
  <si>
    <t>Poplatek za uložení na skládce (skládkovné) stavebního odpadu směsného kód odpadu 17 09 04</t>
  </si>
  <si>
    <t>Montáž sestavy poštovních schránek zavěšených přes 24 do 48 kusů</t>
  </si>
  <si>
    <t>Nerezová uzamykatelná poštovní schránka 300/110/385 mm OV.05</t>
  </si>
  <si>
    <t>Osazování pouzdra posuvných dveří s jednou kapsou pro jedno křídlo š do 800 mm do zděné příčky</t>
  </si>
  <si>
    <t>pouzdro stavební do zdiva pro 1 křídlo posuvných dveří š 800mm v do 2100mm</t>
  </si>
  <si>
    <r>
      <t>Překlad plochý Porotherm KP 14,5 dl 1250 mm označ.</t>
    </r>
    <r>
      <rPr>
        <b/>
        <sz val="9"/>
        <rFont val="Arial"/>
        <family val="2"/>
        <charset val="238"/>
      </rPr>
      <t>OV.24</t>
    </r>
  </si>
  <si>
    <r>
      <t>Poklop pro zadláždění ALUPURA 800/1000 MM D+M označ.</t>
    </r>
    <r>
      <rPr>
        <b/>
        <sz val="9"/>
        <rFont val="Arial"/>
        <family val="2"/>
        <charset val="238"/>
      </rPr>
      <t>OV.17</t>
    </r>
  </si>
  <si>
    <r>
      <t xml:space="preserve">Předěl mezi schod. A chodbou ocel.konst.+Fermacel 1550 x 3590 mm označ. </t>
    </r>
    <r>
      <rPr>
        <b/>
        <sz val="9"/>
        <rFont val="Arial"/>
        <family val="2"/>
        <charset val="238"/>
      </rPr>
      <t>OV.20</t>
    </r>
  </si>
  <si>
    <r>
      <t>Zadlažďovací </t>
    </r>
    <r>
      <rPr>
        <b/>
        <sz val="9"/>
        <rFont val="Arial"/>
        <family val="2"/>
        <charset val="238"/>
      </rPr>
      <t>poklop</t>
    </r>
    <r>
      <rPr>
        <sz val="9"/>
        <rFont val="Arial"/>
        <family val="2"/>
        <charset val="238"/>
      </rPr>
      <t> 500x1000 mm, ocelový, žárově pozinkovaný D+M označ.</t>
    </r>
    <r>
      <rPr>
        <b/>
        <sz val="9"/>
        <rFont val="Arial"/>
        <family val="2"/>
        <charset val="238"/>
      </rPr>
      <t>OV.12</t>
    </r>
  </si>
  <si>
    <r>
      <t>Zadlažďovací </t>
    </r>
    <r>
      <rPr>
        <b/>
        <sz val="9"/>
        <rFont val="Arial"/>
        <family val="2"/>
        <charset val="238"/>
      </rPr>
      <t>poklop</t>
    </r>
    <r>
      <rPr>
        <sz val="9"/>
        <rFont val="Arial"/>
        <family val="2"/>
        <charset val="238"/>
      </rPr>
      <t> 600x600 mm, ocelový, žárově pozinkovaný D+M označ.</t>
    </r>
    <r>
      <rPr>
        <b/>
        <sz val="9"/>
        <rFont val="Arial"/>
        <family val="2"/>
        <charset val="238"/>
      </rPr>
      <t>OV.11+23</t>
    </r>
  </si>
  <si>
    <t>9531000r</t>
  </si>
  <si>
    <t>9531001r</t>
  </si>
  <si>
    <t>9531002r</t>
  </si>
  <si>
    <t>9531003r</t>
  </si>
  <si>
    <t>Montáž vstupních kovových nebo plastových rohoží čisticích zón plochy přes 2 m2</t>
  </si>
  <si>
    <t>7670000r</t>
  </si>
  <si>
    <t>Osazení zapuštěného rámu z L profilů k čisticím rohožím</t>
  </si>
  <si>
    <t>Čistící zona zapuštěná SHATWELL včětně rámu - označ.OV.07</t>
  </si>
  <si>
    <t>76710000r</t>
  </si>
  <si>
    <r>
      <t xml:space="preserve">Prefa květináč 1240/460/420 mm,kompletní provedení D+M  označ. </t>
    </r>
    <r>
      <rPr>
        <b/>
        <sz val="9"/>
        <rFont val="Arial"/>
        <family val="2"/>
        <charset val="238"/>
      </rPr>
      <t>OV.16a</t>
    </r>
  </si>
  <si>
    <t>9531004r</t>
  </si>
  <si>
    <r>
      <t xml:space="preserve">Prefa schod 1240/460/420 mm,kompletní provedení D+M  označ. </t>
    </r>
    <r>
      <rPr>
        <b/>
        <sz val="9"/>
        <rFont val="Arial"/>
        <family val="2"/>
        <charset val="238"/>
      </rPr>
      <t>OV.16b</t>
    </r>
  </si>
  <si>
    <t>9531005r</t>
  </si>
  <si>
    <t>9531006r</t>
  </si>
  <si>
    <r>
      <t xml:space="preserve">Prefa schod 1340/460/420 mm,kompletní provedení D+M  označ. </t>
    </r>
    <r>
      <rPr>
        <b/>
        <sz val="9"/>
        <rFont val="Arial"/>
        <family val="2"/>
        <charset val="238"/>
      </rPr>
      <t>OV.16c</t>
    </r>
  </si>
  <si>
    <t>935932300r</t>
  </si>
  <si>
    <r>
      <t xml:space="preserve">D+M Odvodňovací žlab ACO Profiline 130 pozink,bez roštu označ. </t>
    </r>
    <r>
      <rPr>
        <b/>
        <sz val="9"/>
        <color rgb="FF333333"/>
        <rFont val="Arial"/>
        <family val="2"/>
        <charset val="238"/>
      </rPr>
      <t>OV.18</t>
    </r>
  </si>
  <si>
    <t>bm</t>
  </si>
  <si>
    <t>Komunikace</t>
  </si>
  <si>
    <t>kostka řezanoštípaná dlažební žula 10x10x8cm</t>
  </si>
  <si>
    <t>kostka štípaná dlažební žula velká 15/17</t>
  </si>
  <si>
    <t>591141111r</t>
  </si>
  <si>
    <t>591441111r</t>
  </si>
  <si>
    <r>
      <t xml:space="preserve">Kladení dlažby z kostek velkých z kamene na MC ,spárování polymercem.maltou </t>
    </r>
    <r>
      <rPr>
        <i/>
        <sz val="9"/>
        <rFont val="Arial"/>
        <family val="2"/>
        <charset val="238"/>
      </rPr>
      <t xml:space="preserve">- skladba </t>
    </r>
    <r>
      <rPr>
        <b/>
        <i/>
        <sz val="9"/>
        <rFont val="Arial"/>
        <family val="2"/>
        <charset val="238"/>
      </rPr>
      <t xml:space="preserve">K1b </t>
    </r>
    <r>
      <rPr>
        <i/>
        <sz val="9"/>
        <rFont val="Arial"/>
        <family val="2"/>
        <charset val="238"/>
      </rPr>
      <t xml:space="preserve"> =5,735*4,88         </t>
    </r>
  </si>
  <si>
    <r>
      <t xml:space="preserve"> Kladení dlažby z mozaiky jednobarevné komunikací pro pěší lože z MC,spárování polymercem.maltou - skladba</t>
    </r>
    <r>
      <rPr>
        <b/>
        <sz val="9"/>
        <rFont val="Arial"/>
        <family val="2"/>
        <charset val="238"/>
      </rPr>
      <t xml:space="preserve"> K2b </t>
    </r>
  </si>
  <si>
    <t xml:space="preserve">(1,35+1,21)*0,5*4,07              </t>
  </si>
  <si>
    <t>711  Izolace proti vodě, vlhkosti a plynům</t>
  </si>
  <si>
    <r>
      <t xml:space="preserve">Provedení izolace proti zemní vlhkosti vodorovné za studena nátěrem penetračním - </t>
    </r>
    <r>
      <rPr>
        <b/>
        <i/>
        <sz val="9"/>
        <rFont val="Arial"/>
        <family val="2"/>
        <charset val="238"/>
      </rPr>
      <t>P5</t>
    </r>
  </si>
  <si>
    <r>
      <t xml:space="preserve">Provedení izolace proti zemní vlhkosti pásy přitavením vodorovné NAIP </t>
    </r>
    <r>
      <rPr>
        <i/>
        <sz val="9"/>
        <rFont val="Arial"/>
        <family val="2"/>
        <charset val="238"/>
      </rPr>
      <t>- P5</t>
    </r>
  </si>
  <si>
    <t>DEK.2230101079</t>
  </si>
  <si>
    <t>kg</t>
  </si>
  <si>
    <t>0,3 kg/m2</t>
  </si>
  <si>
    <t>DEK.1010151880</t>
  </si>
  <si>
    <t>GLASTEK 40 SPECIAL MINERAL (role/7,5m2)</t>
  </si>
  <si>
    <r>
      <t>m</t>
    </r>
    <r>
      <rPr>
        <i/>
        <vertAlign val="superscript"/>
        <sz val="9"/>
        <color rgb="FF3333FF"/>
        <rFont val="Arial"/>
        <family val="2"/>
        <charset val="238"/>
      </rPr>
      <t>2</t>
    </r>
  </si>
  <si>
    <t>DEK.1010151600</t>
  </si>
  <si>
    <t>ELASTEK 50 SPECIAL MINERAL (role/7,5m2)</t>
  </si>
  <si>
    <t>Izolace proti vlhkosti na vodorovné ploše těsnicí hmotou minerální na bázi cementu a disperze dvousložková</t>
  </si>
  <si>
    <t>Izolace proti vlhkosti na svislé ploše těsnicí kaší minerální minerální na bázi cementu a disperze dvousložková</t>
  </si>
  <si>
    <t>penetrační nátěr DEKPRIMER (bal/10kg) = 636,51 1 kg = 63,70 Kč</t>
  </si>
  <si>
    <t>Přesun hmot tonážní pro izolace proti vodě, vlhkosti a plynům v objektech v přes 12 do 24 m</t>
  </si>
  <si>
    <r>
      <t>podlaha</t>
    </r>
    <r>
      <rPr>
        <b/>
        <i/>
        <sz val="9"/>
        <rFont val="Arial"/>
        <family val="2"/>
        <charset val="238"/>
      </rPr>
      <t xml:space="preserve"> P2 </t>
    </r>
  </si>
  <si>
    <t>713121111</t>
  </si>
  <si>
    <t xml:space="preserve">Montáž izolace tepelné podlah volně kladenými rohožemi, pásy, dílci, deskami 1 vrstva </t>
  </si>
  <si>
    <t>tepelná izolace EPS 100 80 mm</t>
  </si>
  <si>
    <t>tepelná izolace EPS 100 100 mm</t>
  </si>
  <si>
    <t>tepelná izolace PIR/PUR 60 mm</t>
  </si>
  <si>
    <t>tepelná izolace EPS T 4000 (elastifikovaný) 30 mm</t>
  </si>
  <si>
    <t>tepelná izolace EPS T 4000 (elastifikovaný) 40 mm</t>
  </si>
  <si>
    <t>Starlon 3 mm podložka pod podlahu</t>
  </si>
  <si>
    <t>Podlahový polystyren EPS T 4000 tl.40mm</t>
  </si>
  <si>
    <t>Podlahový polystyren EPS T 4000 tl.30mm</t>
  </si>
  <si>
    <t xml:space="preserve">Starlon 3 mm podložka pod podlahu </t>
  </si>
  <si>
    <t>GWS.77068</t>
  </si>
  <si>
    <t>GWS.77071r</t>
  </si>
  <si>
    <t>7130000r</t>
  </si>
  <si>
    <t>7130001r</t>
  </si>
  <si>
    <t>7130002r</t>
  </si>
  <si>
    <t>7130003r</t>
  </si>
  <si>
    <t xml:space="preserve">Podlahová izolace PIR  60 mm </t>
  </si>
  <si>
    <t>Podlahový a střešní polystyren EPS 100 S, λ= 0,037, tl. 8 cm</t>
  </si>
  <si>
    <t>Podlahový a střešní polystyren EPS 100 S, λ= 0,037, tl. 10 cm</t>
  </si>
  <si>
    <t>Montáž izolace tepelné střech plochých lepené asfaltem plně 1 vrstva rohoží, pásů, dílců, desek  - S03</t>
  </si>
  <si>
    <t>Montáž izolace tepelné střech plochých kladené volně, spádová vrstva</t>
  </si>
  <si>
    <t xml:space="preserve"> EPS 150 stabil  200 mm</t>
  </si>
  <si>
    <t xml:space="preserve"> EPS 150 stabil  180 mm</t>
  </si>
  <si>
    <t xml:space="preserve"> EPS 150 stabil  120 mm</t>
  </si>
  <si>
    <t xml:space="preserve"> EPS 150 stabil  80 mm</t>
  </si>
  <si>
    <t>712  Povlakové krytiny</t>
  </si>
  <si>
    <t>IPD.EPS150K</t>
  </si>
  <si>
    <t>Spádový klín EPS 150</t>
  </si>
  <si>
    <r>
      <t>m</t>
    </r>
    <r>
      <rPr>
        <i/>
        <vertAlign val="superscript"/>
        <sz val="9"/>
        <color rgb="FF0000FF"/>
        <rFont val="Arial"/>
        <family val="2"/>
        <charset val="238"/>
      </rPr>
      <t>3</t>
    </r>
  </si>
  <si>
    <t xml:space="preserve"> 130-20 mm</t>
  </si>
  <si>
    <t>40-20 mm</t>
  </si>
  <si>
    <t>60-20 mm</t>
  </si>
  <si>
    <t>95-20 mm</t>
  </si>
  <si>
    <t>212,23*0,075</t>
  </si>
  <si>
    <t>230,1*0,03</t>
  </si>
  <si>
    <t>60,22*0,04</t>
  </si>
  <si>
    <t>151,78*0,06</t>
  </si>
  <si>
    <t>Přesun hmot tonážní pro izolace tepelné v objektech v přes 12 do 24 m</t>
  </si>
  <si>
    <t>Provedení povlakové krytiny střech do 10° fólií přilepenou bodově</t>
  </si>
  <si>
    <t>Provedení povlakové krytiny střech do 10° podkladní textilní vrstvy</t>
  </si>
  <si>
    <t>Provedení povlakové krytiny střech do 10° ochranné textilní vrstvy</t>
  </si>
  <si>
    <t>Provedení povlakové krytiny střech do 10° pásy NAIP přitavením v plné ploše</t>
  </si>
  <si>
    <t>Provedení filtrační vrstvy vegetační střechy z textilií sklon do 5°</t>
  </si>
  <si>
    <t>Provedení drenážní vrstvy vegetační střechy z plastových nopových fólií v nopů do 25 mm do 5°</t>
  </si>
  <si>
    <t>Provedení vegetační vrstvy ze substrátu tl přes 300 mm vegetační střechy sklon do 5°</t>
  </si>
  <si>
    <t>Provedení ochranných pásů z praného říčního kameniva šířky do 500 mm</t>
  </si>
  <si>
    <t>Osazení ochranné kačírkové lišty přitížením konstrukcí</t>
  </si>
  <si>
    <t>Přesun hmot tonážní pro krytiny povlakové v objektech v přes 12 do 24 m</t>
  </si>
  <si>
    <t>BTX.40000004</t>
  </si>
  <si>
    <t>IPA V60 S35 (role/10m2)</t>
  </si>
  <si>
    <t>DEK.2640101126</t>
  </si>
  <si>
    <t>DEKDREN T20 GARDEN (P) nop.fólie,v.nopu 20mm,perf.,role š.2m (40m2/bal.)</t>
  </si>
  <si>
    <t>ACS.070521</t>
  </si>
  <si>
    <t>OPG.14895</t>
  </si>
  <si>
    <t>osivo směs pro vegetační střechy Optigreen varianta E</t>
  </si>
  <si>
    <t>69334041r</t>
  </si>
  <si>
    <t>Provedení suchého výsevu osiva vegetační střechy sklon do 5°</t>
  </si>
  <si>
    <t>geotextilie netkaná separační, ochranná, filtrační, drenážní PP 300g/m2</t>
  </si>
  <si>
    <t>Střešní substrát INTENZIV Premium</t>
  </si>
  <si>
    <t>kamenivo dekorační (kačírek) frakce 16/22</t>
  </si>
  <si>
    <t>lišta kačírková nerez výška 200 mm označ.OV.10</t>
  </si>
  <si>
    <t>Montáž izolace tepelné stěn lepením bodově rohoží, pásů, dílců, desek</t>
  </si>
  <si>
    <t>deska EPS 70 fasádní λ=0,039 tl 80mm</t>
  </si>
  <si>
    <t>prohlubně</t>
  </si>
  <si>
    <t>0,65*(0,72+5,59+9,65*2+1,08+5,15)+0,4*(1,9+2,11+0,4*2+2,55+2,52+5,23)</t>
  </si>
  <si>
    <t>0,25*(4,89+7,64+0,55+1,8+2,85+4,74)+2,08*(6,05+6,2+6,35+0,3*4)</t>
  </si>
  <si>
    <t>2,08*(5,6+0,75+6,2+5,3+0,3*3)+0,45*(2,92+16,4-0,65+5,75-0,65)</t>
  </si>
  <si>
    <t>1,35*(2,4+0,6+1,6)*2</t>
  </si>
  <si>
    <t>763  Konstrukce suché výstavby</t>
  </si>
  <si>
    <t>Montáž jedné vrstvy tepelné izolace do SDK podhledu</t>
  </si>
  <si>
    <t>SDK podhled základní penetrační nátěr</t>
  </si>
  <si>
    <t>Montáž dvířek revizních jednoplášťových SDK kcí vel. 300 x 300 mm pro podhledy</t>
  </si>
  <si>
    <t>Montáž dvířek revizních jednoplášťových SDK kcí vel. 900 x 900 mm pro podhledy</t>
  </si>
  <si>
    <t>763172358R</t>
  </si>
  <si>
    <t>RGS.KB510320</t>
  </si>
  <si>
    <t>59030742r</t>
  </si>
  <si>
    <t>pás tepelně izolační univerzální λ=0,032-0,033 tl 80mm</t>
  </si>
  <si>
    <t>Přesun hmot tonážní pro konstrukce montované z desek v objektech v přes 12 do 24 m</t>
  </si>
  <si>
    <r>
      <t>SDK podhled desky 1xA 12,5 bez izolace dvouvrstvá spodní kce profil CD+UD =</t>
    </r>
    <r>
      <rPr>
        <b/>
        <sz val="9"/>
        <rFont val="Arial"/>
        <family val="2"/>
        <charset val="238"/>
      </rPr>
      <t xml:space="preserve"> C1</t>
    </r>
  </si>
  <si>
    <r>
      <t>SDK podhled deska 1xH2 12,5 bez izolace dvouvrstvá spodní kce profil CD+UD  =</t>
    </r>
    <r>
      <rPr>
        <b/>
        <sz val="9"/>
        <rFont val="Arial"/>
        <family val="2"/>
        <charset val="238"/>
      </rPr>
      <t xml:space="preserve"> C2</t>
    </r>
  </si>
  <si>
    <r>
      <t>SDK podhled deska 1xDF 12,5 bez izolace dvouvrstvá spodní kce profil CD+UD REI do 90  =</t>
    </r>
    <r>
      <rPr>
        <b/>
        <sz val="9"/>
        <rFont val="Arial"/>
        <family val="2"/>
        <charset val="238"/>
      </rPr>
      <t xml:space="preserve"> C3</t>
    </r>
  </si>
  <si>
    <r>
      <t>RD 300x300 univerzální označ.</t>
    </r>
    <r>
      <rPr>
        <b/>
        <i/>
        <sz val="9"/>
        <color rgb="FF0000FF"/>
        <rFont val="Arial"/>
        <family val="2"/>
        <charset val="238"/>
      </rPr>
      <t>OV.19</t>
    </r>
  </si>
  <si>
    <r>
      <t>dvířka revizní  1300x650mm označ.</t>
    </r>
    <r>
      <rPr>
        <b/>
        <i/>
        <sz val="9"/>
        <color rgb="FF0000FF"/>
        <rFont val="Arial"/>
        <family val="2"/>
        <charset val="238"/>
      </rPr>
      <t>OV.19</t>
    </r>
  </si>
  <si>
    <t>771  Podlahy z dlaždic</t>
  </si>
  <si>
    <t>Vysátí podkladu před pokládkou dlažby</t>
  </si>
  <si>
    <t>Montáž soklů z dlaždic keramických rovných lepených cementovým flexibilním lepidlem v přes 65 do 90 mm</t>
  </si>
  <si>
    <t>Montáž obkladů stupnic z dlaždic keramických hladkých lepených cementovým flexibilním lepidlem š přes 250 do 300 mm</t>
  </si>
  <si>
    <t>Montáž obkladů podstupnic z dlaždic keramických hladkých lepených cementovým flexibilním lepidlem v přes 150 do 200 mm</t>
  </si>
  <si>
    <t>Čištění vnitřních ploch podlah nebo schodišť po položení dlažby chemickými prostředky</t>
  </si>
  <si>
    <t>Přesun hmot tonážní pro podlahy z dlaždic v objektech v přes 12 do 24 m</t>
  </si>
  <si>
    <t>636311112r</t>
  </si>
  <si>
    <t>Kladení dlažby z terasových dlaždic 400x400 mm na sucho na terče do výšky přes 25 do 70 mm</t>
  </si>
  <si>
    <t>dlaždice teracová broušená 400x400x20mm</t>
  </si>
  <si>
    <r>
      <rPr>
        <sz val="10"/>
        <color theme="1"/>
        <rFont val="Arial"/>
        <family val="2"/>
        <charset val="238"/>
      </rPr>
      <t>stavba :</t>
    </r>
    <r>
      <rPr>
        <b/>
        <sz val="10"/>
        <color theme="1"/>
        <rFont val="Arial"/>
        <family val="2"/>
        <charset val="238"/>
      </rPr>
      <t xml:space="preserve"> Bytový dům Hlaváčkova II (čp 93)  Praha 5</t>
    </r>
  </si>
  <si>
    <t>1,2*(18*6+6)</t>
  </si>
  <si>
    <r>
      <t xml:space="preserve">Montáž podlah z keramické mozaiky lepené cementovým flexibilním lepidlem základní prvek přes 400 do 800 ks/m2 - </t>
    </r>
    <r>
      <rPr>
        <b/>
        <sz val="9"/>
        <rFont val="Arial"/>
        <family val="2"/>
        <charset val="238"/>
      </rPr>
      <t>P2</t>
    </r>
  </si>
  <si>
    <t>776  Podlahy povlakové</t>
  </si>
  <si>
    <t>Lepení hladkých (bez vzoru) pásů ze sametového vinylu</t>
  </si>
  <si>
    <t>Vysátí podkladu povlakových podlah</t>
  </si>
  <si>
    <t>Základní čištění nově položených podlahovin vysátím a setřením vlhkým mopem</t>
  </si>
  <si>
    <t>Přesun hmot tonážní pro podlahy povlakové v objektech v přes 12 do 24 m</t>
  </si>
  <si>
    <t>BSE.877</t>
  </si>
  <si>
    <t>Forbo, Flotex Colour sametový vinyl, role 2m, tloušťka 4,30 mm</t>
  </si>
  <si>
    <t>Montáž obvodových lišt lepením</t>
  </si>
  <si>
    <t>777  Podlahy lité</t>
  </si>
  <si>
    <t>Vysátí podkladu před provedením lité podlahy</t>
  </si>
  <si>
    <t>Penetrační epoxidový nátěr podlahy na suchý a vyzrálý podklad</t>
  </si>
  <si>
    <t>Krycí epoxidová stěrka tloušťky přes 1 do 2 mm dekorativní lité podlahy</t>
  </si>
  <si>
    <t>Vyrovnání podkladu podlah stěrkou plněnou pískem pl přes 1,0 m2 tl do 3 mm</t>
  </si>
  <si>
    <t>Uzavírací epoxidový barevný nátěr podlahy</t>
  </si>
  <si>
    <t>Přesun hmot tonážní pro podlahy lité v objektech v přes 12 do 24 m</t>
  </si>
  <si>
    <t>781  Obklady keramické</t>
  </si>
  <si>
    <t>Nátěr penetrační na stěnu</t>
  </si>
  <si>
    <t>Montáž profilů rohových lepených flexibilním cementovým lepidlem</t>
  </si>
  <si>
    <t>Přesun hmot tonážní pro obklady keramické v objektech v přes 12 do 24 m</t>
  </si>
  <si>
    <t>lišta ukončovací z eloxovaného hliníku 8mm</t>
  </si>
  <si>
    <t>Průnik obkladem kruhový do DN 30</t>
  </si>
  <si>
    <t>Průnik obkladem kruhový přes DN 30 do DN 90</t>
  </si>
  <si>
    <t>Montáž stropních panelů l do 3,6 m hmotnosti do 1,5 t budova v do 12 m</t>
  </si>
  <si>
    <t>Zabetonování otvorů pl do 1 m2 ve stropech</t>
  </si>
  <si>
    <t>3,5*0,14*0,2</t>
  </si>
  <si>
    <t>m3</t>
  </si>
  <si>
    <t>784 Malby</t>
  </si>
  <si>
    <t>Oprášení (ometení ) podkladu v místnostech v do 3,80 m</t>
  </si>
  <si>
    <t>Dvojnásobné bílé malby ze směsí za mokra výborně oděruvzdorných v místnostech v do 3,80 m</t>
  </si>
  <si>
    <t>784  Malby</t>
  </si>
  <si>
    <t>Parapet dřevotřískový vnitřní povrch HPL tl.06 mm š220 mm dl.1500 mm označ. T.05</t>
  </si>
  <si>
    <t>Hexagon černá keramická mozaika na síti 2,3x2,6 mm</t>
  </si>
  <si>
    <t>59761000r</t>
  </si>
  <si>
    <r>
      <t xml:space="preserve">Montáž podlah keramických hladkých lepených cementovým flexibilním lepidlem přes 0,5 do 2 ks/m2 </t>
    </r>
    <r>
      <rPr>
        <b/>
        <sz val="9"/>
        <rFont val="Arial"/>
        <family val="2"/>
        <charset val="238"/>
      </rPr>
      <t xml:space="preserve"> = P3</t>
    </r>
  </si>
  <si>
    <t xml:space="preserve">dlažba keramická Del Conca Timeline white </t>
  </si>
  <si>
    <t xml:space="preserve">schodovka keramická Del Conca Timeline white </t>
  </si>
  <si>
    <t>Montáž obkladů keramických hladkých lepených cementovým flexibilním lepidlem přes 0,5 do 2 ks/m2</t>
  </si>
  <si>
    <t>59761001r</t>
  </si>
  <si>
    <t xml:space="preserve">obklad keramický Del Conca Timeline white </t>
  </si>
  <si>
    <t>Montáž obkladů stěn z keramické mozaiky nebo dekoru na síti kladených do malty základní prvek přes 800 ks/m2</t>
  </si>
  <si>
    <t>5976100r</t>
  </si>
  <si>
    <t>Hexagon bílá keramická mozaika na síti 2,3x2,6 mm</t>
  </si>
  <si>
    <t>lišta soklová vinilová s HDF jádrem 15x56mm</t>
  </si>
  <si>
    <t>783  Nátěry</t>
  </si>
  <si>
    <t>Základní jednonásobný syntetický nátěr zámečnických konstrukcí</t>
  </si>
  <si>
    <t>Krycí jednonásobný syntetický standardní nátěr zámečnických konstrukcí</t>
  </si>
  <si>
    <t>Bezpečnostní šrafování podlah nebo vodorovných ploch rovných</t>
  </si>
  <si>
    <r>
      <t>Písmomalířské práce v písmen nebo číslic do 750 mm</t>
    </r>
    <r>
      <rPr>
        <i/>
        <sz val="9"/>
        <rFont val="Arial"/>
        <family val="2"/>
        <charset val="238"/>
      </rPr>
      <t xml:space="preserve"> - označ.patra</t>
    </r>
  </si>
  <si>
    <t>Základní silikátová jednonásobná pigmentovaná penetrace podkladu v místnostech v do 3,80 m</t>
  </si>
  <si>
    <t>IPD.EPS150</t>
  </si>
  <si>
    <t>Izolační deska EPS 150 z pěnového polystyrenu v tl. 10 - 300mm</t>
  </si>
  <si>
    <t>atika 2np</t>
  </si>
  <si>
    <t>atika 7np</t>
  </si>
  <si>
    <t>Montáž kontaktního zateplení vnějších stěn lepením a mechanickým kotvením polystyrénových desek do betonu a zdiva tl přes 80 do 120 mm (včetně horní plochy 200 mm</t>
  </si>
  <si>
    <t>0,4*(10,96+14,7-0,2+2,31+0,75+1,1+0,39+5,03+2,11+3+1,08+9,32-0,4)</t>
  </si>
  <si>
    <t>0,4*(6,18*2+20,5*2-0,8)</t>
  </si>
  <si>
    <t>Krycí dvojnásobný silikátový nátěr omítek stupně členitosti 1 a 2</t>
  </si>
  <si>
    <t>59346838R</t>
  </si>
  <si>
    <t>panel stropní předpjatý  SP150-0/7 - retenč.nádrž</t>
  </si>
  <si>
    <t>&gt;&gt;  skryté sloupce  &lt;&lt;</t>
  </si>
  <si>
    <t>{2fb81fdc-7d3f-406e-9d27-9a18986143c2}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</si>
  <si>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</si>
  <si>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</si>
  <si>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</si>
  <si>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</si>
  <si>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</si>
  <si>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</si>
  <si>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01 - Kotelna,strojovna</t>
  </si>
  <si>
    <t>KSO:</t>
  </si>
  <si>
    <t/>
  </si>
  <si>
    <t>CC-CZ:</t>
  </si>
  <si>
    <t>Místo:</t>
  </si>
  <si>
    <t>Praha 5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</si>
  <si>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</si>
  <si>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</si>
  <si>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</si>
  <si>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</si>
  <si>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</si>
  <si>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</si>
  <si>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</si>
  <si>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</si>
  <si>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</si>
  <si>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</si>
  <si>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</si>
  <si>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</si>
  <si>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</si>
  <si>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</si>
  <si>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</si>
  <si>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</si>
  <si>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</si>
  <si>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</si>
  <si>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</si>
  <si>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</si>
  <si>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</si>
  <si>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</si>
  <si>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</si>
  <si>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</si>
  <si>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</si>
  <si>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</si>
  <si>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</si>
  <si>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</si>
  <si>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</si>
  <si>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</si>
  <si>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</si>
  <si>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</si>
  <si>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</si>
  <si>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</si>
  <si>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</si>
  <si>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</si>
  <si>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</si>
  <si>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</si>
  <si>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783 - Dokončovací práce - nátěry</t>
  </si>
  <si>
    <t>HZS - Hodinové zúčtovací sazby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</si>
  <si>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</si>
  <si>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</si>
  <si>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</si>
  <si>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</si>
  <si>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</si>
  <si>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</si>
  <si>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</si>
  <si>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</si>
  <si>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</si>
  <si>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</si>
  <si>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</si>
  <si>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</si>
  <si>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</si>
  <si>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</si>
  <si>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</si>
  <si>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</si>
  <si>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</si>
  <si>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PSV</t>
  </si>
  <si>
    <t>Práce a dodávky PSV</t>
  </si>
  <si>
    <t>0</t>
  </si>
  <si>
    <t>ROZPOCET</t>
  </si>
  <si>
    <t>713</t>
  </si>
  <si>
    <t>Izolace tepelné</t>
  </si>
  <si>
    <t>1</t>
  </si>
  <si>
    <t>K</t>
  </si>
  <si>
    <t>713411145</t>
  </si>
  <si>
    <t>Montáž izolace tepelné ohybů pásy nebo rohožemi s Al fólií staženými Al páskou 1x</t>
  </si>
  <si>
    <t>16</t>
  </si>
  <si>
    <t>-109064486</t>
  </si>
  <si>
    <t>P</t>
  </si>
  <si>
    <t>Poznámka k položce:_x000D_
Izolace rozdělovače a sběrače dn65</t>
  </si>
  <si>
    <t>713463211</t>
  </si>
  <si>
    <t>Montáž izolace tepelné potrubí potrubními pouzdry s Al fólií staženými Al páskou 1x D do 50 mm</t>
  </si>
  <si>
    <t>463178337</t>
  </si>
  <si>
    <t>3</t>
  </si>
  <si>
    <t>M</t>
  </si>
  <si>
    <t>RKW.32038</t>
  </si>
  <si>
    <t>Potrubní pouzdra ROCKWOOL 800 vnitřní D 35mm, délka 1000mm, tloušťka izolace 30mm</t>
  </si>
  <si>
    <t>32</t>
  </si>
  <si>
    <t>-1384914265</t>
  </si>
  <si>
    <t>Poznámka k položce:_x000D_
λD= 0,033 (W·m-1·K-1)</t>
  </si>
  <si>
    <t>4</t>
  </si>
  <si>
    <t>RKW.14575</t>
  </si>
  <si>
    <t>Potrubní pouzdra ROCKWOOL 800 vnitřní D 60mm, délka 1000mm, tloušťka izolace 40mm</t>
  </si>
  <si>
    <t>-1821602933</t>
  </si>
  <si>
    <t>5</t>
  </si>
  <si>
    <t>RKW.18448</t>
  </si>
  <si>
    <t>Potrubní pouzdra ROCKWOOL 800 vnitřní D 76mm, délka 1000mm, tloušťka izolace 40mm</t>
  </si>
  <si>
    <t>1178563981</t>
  </si>
  <si>
    <t>6</t>
  </si>
  <si>
    <t>713463411</t>
  </si>
  <si>
    <t xml:space="preserve">Montáž izolace tepelné potrubí a ohybů návlekovými izolačními pouzdry běžných rozvodů </t>
  </si>
  <si>
    <t>-608589895</t>
  </si>
  <si>
    <t>7</t>
  </si>
  <si>
    <t>MLT.I00001004</t>
  </si>
  <si>
    <t>izolace potrubí Mirelon Pro 28x25mm</t>
  </si>
  <si>
    <t>-497742453</t>
  </si>
  <si>
    <t>8</t>
  </si>
  <si>
    <t>MLT.I00000804</t>
  </si>
  <si>
    <t>izolace potrubí Mirelon Pro 22x25mm</t>
  </si>
  <si>
    <t>-661219043</t>
  </si>
  <si>
    <t>9</t>
  </si>
  <si>
    <t>998713203</t>
  </si>
  <si>
    <t>Přesun hmot procentní pro izolace tepelné v objektech v přes 12 do 24 m</t>
  </si>
  <si>
    <t>278881780</t>
  </si>
  <si>
    <t>731</t>
  </si>
  <si>
    <t>Ústřední vytápění - kotelny</t>
  </si>
  <si>
    <t>10</t>
  </si>
  <si>
    <t>731244494</t>
  </si>
  <si>
    <t>Montáž kotle ocelového závěsného na plyn kondenzačního o výkonu do 50 kW</t>
  </si>
  <si>
    <t>soubor</t>
  </si>
  <si>
    <t>650541926</t>
  </si>
  <si>
    <t>11</t>
  </si>
  <si>
    <t>48417436</t>
  </si>
  <si>
    <t>Kaskáda 2 kotlů -2x závěsný plyn.kond.kotel s modul.výkonem, top. výkon Q= 8,8-44,9kW ( pro tepl. spád 80/60°C), kond. vým.z hlad trubek z nerez. oceli, modul předsměšovací hořák, hořáková autom LMs14,provedení proZP, (např. 2x ELCO THISION S PLUS 46 )</t>
  </si>
  <si>
    <t>1326782901</t>
  </si>
  <si>
    <t>12</t>
  </si>
  <si>
    <t>48417400.1</t>
  </si>
  <si>
    <t>Kotlový adaptér DN 125/80 s měřícím otvorem pro připojení DN 125/80(součástí kotle)</t>
  </si>
  <si>
    <t>-284227389</t>
  </si>
  <si>
    <t>13</t>
  </si>
  <si>
    <t>48417400.2</t>
  </si>
  <si>
    <t xml:space="preserve">Neutralizační zařízení pro vícekotlová zařízení do 500kW vč. Granulátu, výkon  25l/hod, vč. Náplně 8 kg (např . Neutrakon500/100*)_x000D_
</t>
  </si>
  <si>
    <t>-1911436633</t>
  </si>
  <si>
    <t>14</t>
  </si>
  <si>
    <t>48417400.3</t>
  </si>
  <si>
    <t>Kotevní technika pro sestavení kotevního rámu 2  kotlů (např. systémová technika Koňařík)- nosné profily, konzole, příslušenství</t>
  </si>
  <si>
    <t>soub</t>
  </si>
  <si>
    <t>537875866</t>
  </si>
  <si>
    <t>15</t>
  </si>
  <si>
    <t>731810302.R</t>
  </si>
  <si>
    <t xml:space="preserve">Montáž odvodu spalin 2 kondenzačních kotlu v kaskádě - DN160/80 , společný kouřovod, zaústění a vedení v komínové šachtě , vyústění nad střechou </t>
  </si>
  <si>
    <t>-924424249</t>
  </si>
  <si>
    <t>48470100.R</t>
  </si>
  <si>
    <t>Systémový sdružený odvod spalin kaskády, SERIO,plast PP, DN 160/80, www. brilon.cz -52100613: univerzální sada sdružených odvodů spalin pro kaskády kotlů DN160-80</t>
  </si>
  <si>
    <t>1700522779</t>
  </si>
  <si>
    <t>17</t>
  </si>
  <si>
    <t>48470101.R</t>
  </si>
  <si>
    <t xml:space="preserve">52100110: trubka DN80 x 250 mm_x000D_
</t>
  </si>
  <si>
    <t>-305293526</t>
  </si>
  <si>
    <t>18</t>
  </si>
  <si>
    <t>48470102.R</t>
  </si>
  <si>
    <t>52100112: trubka DN80 x 500 mm</t>
  </si>
  <si>
    <t>-1395084603</t>
  </si>
  <si>
    <t>19</t>
  </si>
  <si>
    <t>48470103.R</t>
  </si>
  <si>
    <t xml:space="preserve">52100214: koleno DN80 x 45°_x000D_
</t>
  </si>
  <si>
    <t>-1364165177</t>
  </si>
  <si>
    <t>20</t>
  </si>
  <si>
    <t>48470104.R</t>
  </si>
  <si>
    <t xml:space="preserve">52100142: trubka DN160 x 500 mm_x000D_
</t>
  </si>
  <si>
    <t>-668373422</t>
  </si>
  <si>
    <t>21</t>
  </si>
  <si>
    <t>48470105.R</t>
  </si>
  <si>
    <t xml:space="preserve">52100144: trubka DN160 x 1000 mm_x000D_
</t>
  </si>
  <si>
    <t>398058410</t>
  </si>
  <si>
    <t>22</t>
  </si>
  <si>
    <t>48470106.R</t>
  </si>
  <si>
    <t xml:space="preserve">52100146: trubka DN160 x 2000 mm_x000D_
</t>
  </si>
  <si>
    <t>1195295543</t>
  </si>
  <si>
    <t>23</t>
  </si>
  <si>
    <t>48470107.R</t>
  </si>
  <si>
    <t>52100244: koleno DN160 x 45°</t>
  </si>
  <si>
    <t>-636337100</t>
  </si>
  <si>
    <t>24</t>
  </si>
  <si>
    <t>48470108.R</t>
  </si>
  <si>
    <t>52100314: kontrolní kus přímý PP DN160</t>
  </si>
  <si>
    <t>-433693190</t>
  </si>
  <si>
    <t>25</t>
  </si>
  <si>
    <t>48470109.R</t>
  </si>
  <si>
    <t>52106014: distanční objímka DN160 PP</t>
  </si>
  <si>
    <t>-1794793803</t>
  </si>
  <si>
    <t>26</t>
  </si>
  <si>
    <t>484701010.R</t>
  </si>
  <si>
    <t>52106204: patní koleno s podpěrou DN160 (koleno, kolej, opěrná tyč)</t>
  </si>
  <si>
    <t>1538410339</t>
  </si>
  <si>
    <t>27</t>
  </si>
  <si>
    <t>484701011.R</t>
  </si>
  <si>
    <t>52108514: komínový poklop DN160 nerezový, s vyústěním PP-UV černá</t>
  </si>
  <si>
    <t>-673495240</t>
  </si>
  <si>
    <t>28</t>
  </si>
  <si>
    <t>484701012.R</t>
  </si>
  <si>
    <t>52106554: komínová zděř DN225/160, nerez</t>
  </si>
  <si>
    <t>585748693</t>
  </si>
  <si>
    <t>29</t>
  </si>
  <si>
    <t>484701013.R</t>
  </si>
  <si>
    <t>52106454: kryt zděře DN225, nerez</t>
  </si>
  <si>
    <t>1054073380</t>
  </si>
  <si>
    <t>132</t>
  </si>
  <si>
    <t>73180.1R</t>
  </si>
  <si>
    <t>MaR montáž - Dílenská prováděcí  dokumentace M+R-kotelna</t>
  </si>
  <si>
    <t>25669411</t>
  </si>
  <si>
    <t>133</t>
  </si>
  <si>
    <t>73180.2R</t>
  </si>
  <si>
    <t xml:space="preserve">MaR montáž - Montáž a kompletace rovaděče M+R _x000D_
</t>
  </si>
  <si>
    <t>-865526786</t>
  </si>
  <si>
    <t>134</t>
  </si>
  <si>
    <t>73180.3R</t>
  </si>
  <si>
    <t xml:space="preserve">MaR montáž - Kabeláže M+R, (kabelové lišty, propojovací kabely,…)  </t>
  </si>
  <si>
    <t>2068291308</t>
  </si>
  <si>
    <t>135</t>
  </si>
  <si>
    <t>73180.4R</t>
  </si>
  <si>
    <t xml:space="preserve">MaR montáž - Zprovoznění , oživení a zaškolení obsluhy </t>
  </si>
  <si>
    <t>1955181239</t>
  </si>
  <si>
    <t>138</t>
  </si>
  <si>
    <t>4054100.1</t>
  </si>
  <si>
    <t>Kaskádová systémová regulace kotelny= ekvitermní regulace 2 směšovaných topných okruhů, 1x čerpadlový topný okruh ,ohřev TV, havarijní stavy kotelny ( dle specifikace v TZ UT ), vzdálený přístup- specifikace:-    OCI345.06/101: Komunikační Clip-in BSB/LPB</t>
  </si>
  <si>
    <t>-949947843</t>
  </si>
  <si>
    <t>139</t>
  </si>
  <si>
    <t>4054100.2</t>
  </si>
  <si>
    <t>RVS43.345/109: Kaskáda, směšovaný okruh ÚT, ohřev TV, H1, MF výstup, 2x MF vstup,Komunikace LPB</t>
  </si>
  <si>
    <t>-308222874</t>
  </si>
  <si>
    <t>140</t>
  </si>
  <si>
    <t>4054100.3</t>
  </si>
  <si>
    <t>Rozšiřující modul AVS75.391/109</t>
  </si>
  <si>
    <t>1255977573</t>
  </si>
  <si>
    <t>141</t>
  </si>
  <si>
    <t>4054100.4</t>
  </si>
  <si>
    <t xml:space="preserve">Ovládací panel , programování , promontáž do rozvaděče +kabel +krytka , AVS74.261/109 </t>
  </si>
  <si>
    <t>-1914341844</t>
  </si>
  <si>
    <t>137</t>
  </si>
  <si>
    <t>4054100.5</t>
  </si>
  <si>
    <t xml:space="preserve">Sada svorek pro RVS 43.345 (1x) +AVS 75.391(3x)_x000D_
</t>
  </si>
  <si>
    <t>kpt</t>
  </si>
  <si>
    <t>-841817119</t>
  </si>
  <si>
    <t>142</t>
  </si>
  <si>
    <t>4054100.6</t>
  </si>
  <si>
    <t xml:space="preserve">QAC34/101: Venkovní čidlo teploty, NTC 1 kOhm,-50 až 70°C, IP54_x000D_
</t>
  </si>
  <si>
    <t>644425349</t>
  </si>
  <si>
    <t>143</t>
  </si>
  <si>
    <t>4054100.7</t>
  </si>
  <si>
    <t xml:space="preserve">QAD36/101: Příložné čidlo teploty, NTC 10 kOhm,-30-130 °C, 2 s_x000D_
</t>
  </si>
  <si>
    <t>-762930831</t>
  </si>
  <si>
    <t>144</t>
  </si>
  <si>
    <t>4054100.8</t>
  </si>
  <si>
    <t xml:space="preserve">QAZ36.526/109: Čidlo teploty do jímky, NTC 10 kOhm, 6m,0 - 95 °C, 30 s, kabel 6 m_x000D_
</t>
  </si>
  <si>
    <t>-1841138378</t>
  </si>
  <si>
    <t>145</t>
  </si>
  <si>
    <t>4054100.9</t>
  </si>
  <si>
    <t>OZW672.04.101: Web server pro 4 přístroje RVS/LMS,4 přístroje s komunikací LPB</t>
  </si>
  <si>
    <t>1301993533</t>
  </si>
  <si>
    <t>146</t>
  </si>
  <si>
    <t>4054100.10</t>
  </si>
  <si>
    <t>Sada poruchové signalizace s externím displejem obsahuje: poruch.sig., displej, napájecí zdroj 24V DC, QBE9200, QAC34, QAD36, ZVA82 (Kotelnik 2ED</t>
  </si>
  <si>
    <t>1449328941</t>
  </si>
  <si>
    <t>147</t>
  </si>
  <si>
    <t>4054100.11</t>
  </si>
  <si>
    <t>E2630-LEL: Detektor plynů pro poruchové signalizace,zemní plyn, metan, LPG</t>
  </si>
  <si>
    <t>1567463744</t>
  </si>
  <si>
    <t>30</t>
  </si>
  <si>
    <t>998731201</t>
  </si>
  <si>
    <t>Přesun hmot procentní pro kotelny v objektech v do 6 m</t>
  </si>
  <si>
    <t>1721384300</t>
  </si>
  <si>
    <t>732</t>
  </si>
  <si>
    <t>Ústřední vytápění - strojovny</t>
  </si>
  <si>
    <t>31</t>
  </si>
  <si>
    <t>43633315.R</t>
  </si>
  <si>
    <t>Filtr mechanický s filtrační vložkou do přívodu dopouštěné vody 1",  se zpětným proplachem, mosaz např.AQUINA  FWS 1</t>
  </si>
  <si>
    <t>-1952162536</t>
  </si>
  <si>
    <t>43633316.R</t>
  </si>
  <si>
    <t>Oddělovací člen  s potrubním oddělovačem  a vodoměrem  pro napojení doplňování na systém pitné vody (vodoměr standardní)- např. REFLEX typ FILLSET FV)*</t>
  </si>
  <si>
    <t>893464886</t>
  </si>
  <si>
    <t>33</t>
  </si>
  <si>
    <t>43633318.R</t>
  </si>
  <si>
    <t xml:space="preserve">Pouzdro REFLEX  FILSOFT  FGI  , Rp1/2" ,  max 360l/h,  jednoduché ,  pro osazení  patronou FILSOFT ZERO  FZP3000  ( šedá) pro demineralizaci (kapacita  3000l x 1°dH), s konduktometrem Fillguard Mini   </t>
  </si>
  <si>
    <t>2007664277</t>
  </si>
  <si>
    <t>34</t>
  </si>
  <si>
    <t>43633319.R</t>
  </si>
  <si>
    <t xml:space="preserve">Pronájem  mobilní  demineralizační jednotky pro  první naplnění topného systému upravenou vodu ,+  potřebná  náplň  pro předpokládanou vstupní tvrdost vody 4,9°dH  -pro  prvotní plnění systému </t>
  </si>
  <si>
    <t>-1338541984</t>
  </si>
  <si>
    <t>35</t>
  </si>
  <si>
    <t>43633320.R</t>
  </si>
  <si>
    <t xml:space="preserve">Inhibitor/přípravek pro pro ochranu  systémů HVAC  před korozí a tvorbou vodního kamene , + stabilizaci pH ,   např. FERNOX  Protector  F1, dávkování 0,5%, balení 10l </t>
  </si>
  <si>
    <t>643980574</t>
  </si>
  <si>
    <t xml:space="preserve">Poznámka k položce:_x000D_
 potřeb množství pro  V= 1400 l = 7 l, 1l=1590,- </t>
  </si>
  <si>
    <t>36</t>
  </si>
  <si>
    <t>732111125</t>
  </si>
  <si>
    <t>Tělesa rozdělovačů a sběračů DN 65 z trub ocelových bezešvých</t>
  </si>
  <si>
    <t>-795554316</t>
  </si>
  <si>
    <t>37</t>
  </si>
  <si>
    <t>732111225</t>
  </si>
  <si>
    <t>Příplatek k rozdělovačům a sběračům za každých dalších 0,5 m tělesa DN 65</t>
  </si>
  <si>
    <t>1275866384</t>
  </si>
  <si>
    <t>38</t>
  </si>
  <si>
    <t>732111314</t>
  </si>
  <si>
    <t>Trubková hrdla rozdělovačů a sběračů bez přírub DN 25</t>
  </si>
  <si>
    <t>1920081381</t>
  </si>
  <si>
    <t>39</t>
  </si>
  <si>
    <t>732111315</t>
  </si>
  <si>
    <t>Trubková hrdla rozdělovačů a sběračů bez přírub DN 32</t>
  </si>
  <si>
    <t>-2044721433</t>
  </si>
  <si>
    <t>40</t>
  </si>
  <si>
    <t>732111316</t>
  </si>
  <si>
    <t>Trubková hrdla rozdělovačů a sběračů bez přírub DN 40</t>
  </si>
  <si>
    <t>-645202583</t>
  </si>
  <si>
    <t>41</t>
  </si>
  <si>
    <t>48487713.ET</t>
  </si>
  <si>
    <t>stavitelný stojan pro trubkové rozdělovače R+S DN 65</t>
  </si>
  <si>
    <t>-711935669</t>
  </si>
  <si>
    <t>42</t>
  </si>
  <si>
    <t>732113200.R</t>
  </si>
  <si>
    <t>Montáž závitového vyrovnávače dynamických tlaků M=5m3/h, PN 6 , včetně tepelné izolace</t>
  </si>
  <si>
    <t>1479048771</t>
  </si>
  <si>
    <t>43</t>
  </si>
  <si>
    <t>48419690.R</t>
  </si>
  <si>
    <t xml:space="preserve">Hydraulický vyrovnávač tlaku , M= 8m3/h, vývody G2" vč. Tepelné izolace , REFLEX typ SINUS 120x80mm </t>
  </si>
  <si>
    <t>1120051995</t>
  </si>
  <si>
    <t xml:space="preserve">Poznámka k položce:_x000D_
 REFLEX typ SINUS 120x80mm </t>
  </si>
  <si>
    <t>44</t>
  </si>
  <si>
    <t>732199100</t>
  </si>
  <si>
    <t>D a M orientačních štítků pro kotelny a strojovny</t>
  </si>
  <si>
    <t>-1422437635</t>
  </si>
  <si>
    <t>45</t>
  </si>
  <si>
    <t>732199100.1</t>
  </si>
  <si>
    <t>Montáž orientačních štítků</t>
  </si>
  <si>
    <t>-450576644</t>
  </si>
  <si>
    <t>46</t>
  </si>
  <si>
    <t>732219113.R</t>
  </si>
  <si>
    <t>Montáž ohříváku vody ležatého PN 0,6/0,6,PN 1,6/1,0,PN 1,6/1,6 o obsahu 400 litrů</t>
  </si>
  <si>
    <t>-939141491</t>
  </si>
  <si>
    <t>47</t>
  </si>
  <si>
    <t>48417705.R</t>
  </si>
  <si>
    <t>Vysokovýkonný nepřímoohřívaný zásobníkový ohřívač pro kondenzační kotle, objem V=400 l, trubkový výměník plocha A= 3,8m2, Q=49kW( pro M=1000l/h, dp=16,5kPa),NL=16, smaltovaný vnitřní povrch, posuvná lista pro čidla , vč. Tepelné izolace  ,např. AE, typ HR</t>
  </si>
  <si>
    <t>1225873118</t>
  </si>
  <si>
    <t>48</t>
  </si>
  <si>
    <t>732331621.RFX</t>
  </si>
  <si>
    <t>Nádoba tlaková expanzní s membránou Reflex NG závitové připojení PN 0,6 o objemu 200 l</t>
  </si>
  <si>
    <t>572961639</t>
  </si>
  <si>
    <t>49</t>
  </si>
  <si>
    <t>732331778</t>
  </si>
  <si>
    <t>Příslušenství k expanzním nádobám bezpečnostní uzávěr G 1 k měření tlaku</t>
  </si>
  <si>
    <t>-1143731273</t>
  </si>
  <si>
    <t>50</t>
  </si>
  <si>
    <t>732331800.R</t>
  </si>
  <si>
    <t xml:space="preserve">Montáž sestavy oddělovacího členu , mechanického filtru , automatického doplňovacího zařízení a úpravny vody ( demineraliační patrona s konduktometrem) </t>
  </si>
  <si>
    <t>-399937276</t>
  </si>
  <si>
    <t>51</t>
  </si>
  <si>
    <t>732331805</t>
  </si>
  <si>
    <t>Montáž solenoidového ventilu do DN 15/Rp 1/2", pro doplňování OS</t>
  </si>
  <si>
    <t>-1892999315</t>
  </si>
  <si>
    <t>52</t>
  </si>
  <si>
    <t>40563100</t>
  </si>
  <si>
    <t xml:space="preserve">Doplňovací  ventil vody do OS PEVEKO typ např. EVPE 2015, přímo ovládaný , 1x230V, bez napětí uzavřen , DN15 ( napojit na KOTELNIK 1.0)_x000D_
</t>
  </si>
  <si>
    <t>-514502643</t>
  </si>
  <si>
    <t>74</t>
  </si>
  <si>
    <t>732421402.GRS</t>
  </si>
  <si>
    <t>Čerpadlo teplovodní mokroběžné závitové oběhové ALPHA2 25-40 DN 25 výtlak do 4,0 m průtok 2,2 m3/h PN 10 pro vytápění</t>
  </si>
  <si>
    <t>1026820697</t>
  </si>
  <si>
    <t>76</t>
  </si>
  <si>
    <t>732421406.GRS</t>
  </si>
  <si>
    <t>Čerpadlo teplovodní mokroběžné závitové oběhové Magna1 25-40 DN 25 výtlak do 4,0 m průtok 5,7 m3/h PN 10 pro vytápění</t>
  </si>
  <si>
    <t>884876259</t>
  </si>
  <si>
    <t>75</t>
  </si>
  <si>
    <t>732421412.GRS</t>
  </si>
  <si>
    <t>Čerpadlo teplovodní mokroběžné závitové oběhové ALPHA2 25-80 DN 25 výtlak do 6,0 m průtok 2,8 m3/h PN 10 pro vytápění</t>
  </si>
  <si>
    <t>1098218694</t>
  </si>
  <si>
    <t>73</t>
  </si>
  <si>
    <t>732422216.GRS</t>
  </si>
  <si>
    <t>Čerpadlo teplovodní mokroběžné přírubové Magna3 40-120F DN 40 výtlak do 12 m průtok 16 m3/h jednodílné pro vytápění</t>
  </si>
  <si>
    <t>1892497101</t>
  </si>
  <si>
    <t>733</t>
  </si>
  <si>
    <t>Ústřední vytápění - rozvodné potrubí</t>
  </si>
  <si>
    <t>114</t>
  </si>
  <si>
    <t>733111118</t>
  </si>
  <si>
    <t>Potrubí ocelové závitové černé bezešvé běžné v kotelnách nebo strojovnách DN 50</t>
  </si>
  <si>
    <t>-1321804137</t>
  </si>
  <si>
    <t>115</t>
  </si>
  <si>
    <t>733113118</t>
  </si>
  <si>
    <t>Příplatek k potrubí z trubek ocelových černých závitových za zhotovení závitové ocelové přípojky DN 50</t>
  </si>
  <si>
    <t>203384920</t>
  </si>
  <si>
    <t>113</t>
  </si>
  <si>
    <t>733121222</t>
  </si>
  <si>
    <t>Potrubí ocelové hladké bezešvé v kotelnách nebo strojovnách spojované svařováním D 76x3,2 mm</t>
  </si>
  <si>
    <t>-738592133</t>
  </si>
  <si>
    <t>58</t>
  </si>
  <si>
    <t>733190108</t>
  </si>
  <si>
    <t>Zkouška těsnosti potrubí ocelové závitové DN přes 40 do 50</t>
  </si>
  <si>
    <t>2045371977</t>
  </si>
  <si>
    <t>116</t>
  </si>
  <si>
    <t>733190225</t>
  </si>
  <si>
    <t>Zkouška těsnosti potrubí ocelové hladké D přes 60,3x2,9 do 89x5,0</t>
  </si>
  <si>
    <t>1711840859</t>
  </si>
  <si>
    <t>117</t>
  </si>
  <si>
    <t>733222304</t>
  </si>
  <si>
    <t>Potrubí měděné polotvrdé spojované lisováním D 22x1 mm</t>
  </si>
  <si>
    <t>-610164146</t>
  </si>
  <si>
    <t>118</t>
  </si>
  <si>
    <t>733223304</t>
  </si>
  <si>
    <t>Potrubí měděné tvrdé spojované lisováním D 28x1,5 mm</t>
  </si>
  <si>
    <t>-166133805</t>
  </si>
  <si>
    <t>119</t>
  </si>
  <si>
    <t>733223305</t>
  </si>
  <si>
    <t>Potrubí měděné tvrdé spojované lisováním D 35x1,5 mm</t>
  </si>
  <si>
    <t>-89841429</t>
  </si>
  <si>
    <t>120</t>
  </si>
  <si>
    <t>733224204</t>
  </si>
  <si>
    <t>Příplatek k potrubí měděnému za potrubí vedené v kotelnách nebo strojovnách D 22x1 mm</t>
  </si>
  <si>
    <t>446091034</t>
  </si>
  <si>
    <t>121</t>
  </si>
  <si>
    <t>733224205</t>
  </si>
  <si>
    <t>Příplatek k potrubí měděnému za potrubí vedené v kotelnách nebo strojovnách D 28x1,5 mm</t>
  </si>
  <si>
    <t>338835318</t>
  </si>
  <si>
    <t>122</t>
  </si>
  <si>
    <t>733224206</t>
  </si>
  <si>
    <t>Příplatek k potrubí měděnému za potrubí vedené v kotelnách nebo strojovnách D 35x1,5 mm</t>
  </si>
  <si>
    <t>1703882861</t>
  </si>
  <si>
    <t>123</t>
  </si>
  <si>
    <t>733224224</t>
  </si>
  <si>
    <t>Příplatek k potrubí měděnému za zhotovení přípojky z trubek měděných D 22x1 mm</t>
  </si>
  <si>
    <t>834051878</t>
  </si>
  <si>
    <t>124</t>
  </si>
  <si>
    <t>733224225</t>
  </si>
  <si>
    <t>Příplatek k potrubí měděnému za zhotovení přípojky z trubek měděných D 28x1,5 mm</t>
  </si>
  <si>
    <t>2037437035</t>
  </si>
  <si>
    <t>125</t>
  </si>
  <si>
    <t>733224226</t>
  </si>
  <si>
    <t>Příplatek k potrubí měděnému za zhotovení přípojky z trubek měděných D 35x1,5 mm</t>
  </si>
  <si>
    <t>1305764</t>
  </si>
  <si>
    <t>126</t>
  </si>
  <si>
    <t>733291101</t>
  </si>
  <si>
    <t>Zkouška těsnosti potrubí měděné D do 35x1,5</t>
  </si>
  <si>
    <t>-1709838874</t>
  </si>
  <si>
    <t>55</t>
  </si>
  <si>
    <t>998733203</t>
  </si>
  <si>
    <t>Přesun hmot procentní pro rozvody potrubí v objektech v přes 12 do 24 m</t>
  </si>
  <si>
    <t>-331861033</t>
  </si>
  <si>
    <t>734</t>
  </si>
  <si>
    <t>Ústřední vytápění - armatury</t>
  </si>
  <si>
    <t>97</t>
  </si>
  <si>
    <t>734209113</t>
  </si>
  <si>
    <t>Montáž armatury závitové s dvěma závity G 1/2</t>
  </si>
  <si>
    <t>694463586</t>
  </si>
  <si>
    <t>96</t>
  </si>
  <si>
    <t>734209114</t>
  </si>
  <si>
    <t>Montáž armatury závitové s dvěma závity G 3/4</t>
  </si>
  <si>
    <t>-550544661</t>
  </si>
  <si>
    <t>95</t>
  </si>
  <si>
    <t>734209116</t>
  </si>
  <si>
    <t>Montáž armatury závitové s dvěma závity G 5/4</t>
  </si>
  <si>
    <t>650053958</t>
  </si>
  <si>
    <t>71</t>
  </si>
  <si>
    <t>734209118</t>
  </si>
  <si>
    <t>Montáž armatury závitové s dvěma závity G 2</t>
  </si>
  <si>
    <t>2081666347</t>
  </si>
  <si>
    <t>98</t>
  </si>
  <si>
    <t>734209123</t>
  </si>
  <si>
    <t>Montáž armatury závitové s třemi závity G 1/2</t>
  </si>
  <si>
    <t>1469488807</t>
  </si>
  <si>
    <t>99</t>
  </si>
  <si>
    <t>734209127</t>
  </si>
  <si>
    <t>Montáž armatury závitové s třemi závity G 6/4</t>
  </si>
  <si>
    <t>-1323585654</t>
  </si>
  <si>
    <t>77</t>
  </si>
  <si>
    <t>551260155.100R</t>
  </si>
  <si>
    <t xml:space="preserve">Sada trojcestný směšovací ventil se servopohonem  SIEMENS typ VXG 44.40-25, závitový ,DN 40, kv=25,0m3/h, + servopohon SAS 31.00, 1x230V, 3bodový, 120 s, 400N, sada zavit šroubení 3x11/2" </t>
  </si>
  <si>
    <t>325865995</t>
  </si>
  <si>
    <t>90</t>
  </si>
  <si>
    <t>551260155.101R</t>
  </si>
  <si>
    <t xml:space="preserve">Sada trojcestný směšovací ventil se servopohonem  SIEMENS typ VXP 45.15-2,5, závitový ,DN 15, kv=2,5m3/h, + servopohon SSC31, 1x230V, 3bodový, 150 s,+sada zavit šroubení 3x1/2" </t>
  </si>
  <si>
    <t>1523382061</t>
  </si>
  <si>
    <t>72</t>
  </si>
  <si>
    <t>FLC.FL30006.R</t>
  </si>
  <si>
    <t>Odlučovač kalů s magnetem  a regulací množství  na odluč. mechanismus, režim eco/max, kv=85/19,79m3/h,  např.  FLAMCO  X-STREAM CLEAN DN50*)</t>
  </si>
  <si>
    <t>804884353</t>
  </si>
  <si>
    <t>86</t>
  </si>
  <si>
    <t>IMI.52851620</t>
  </si>
  <si>
    <t>STAD uzavírací sa vyvažovací ventil DN20 s vypouštění G3/4, PN25, kv= 5,50m3/h</t>
  </si>
  <si>
    <t>1937371466</t>
  </si>
  <si>
    <t>87</t>
  </si>
  <si>
    <t>IMI.52851632</t>
  </si>
  <si>
    <t>STAD uzavírací sa vyvažovací ventil DN32 s vypouštění G5/4, PN25, kv=14,2m3/h</t>
  </si>
  <si>
    <t>-1943041693</t>
  </si>
  <si>
    <t>88</t>
  </si>
  <si>
    <t>IMI.52851650</t>
  </si>
  <si>
    <t>STAD uzavírací sa vyvažovací ventil DN50 s vypouštění G2, PN25, kv=33m3/h</t>
  </si>
  <si>
    <t>1596272506</t>
  </si>
  <si>
    <t>89</t>
  </si>
  <si>
    <t>IMI.52851650.100R</t>
  </si>
  <si>
    <t>TBV uzavírací sa vyvažovací ventil DN20 bez vypouštění G3/4, PN25, kv=3,4m3/h</t>
  </si>
  <si>
    <t>-1253273967</t>
  </si>
  <si>
    <t>91</t>
  </si>
  <si>
    <t>42241018.100R</t>
  </si>
  <si>
    <t>Kulový uzávěr -regulační  IVAR  TOP BALL, DN 15, kv=14,5m3/h</t>
  </si>
  <si>
    <t>1802019271</t>
  </si>
  <si>
    <t>92</t>
  </si>
  <si>
    <t>42241018.101R</t>
  </si>
  <si>
    <t>Kulový uzávěr -regulační  IVAR  TOP BALL, DN 32, kv=97m3/h</t>
  </si>
  <si>
    <t>1842819063</t>
  </si>
  <si>
    <t>100</t>
  </si>
  <si>
    <t>734211127.100R</t>
  </si>
  <si>
    <t>Ventil závitový odvzdušňovací G 1/2 PN 14 do 120°C -Mosazný odvzdušňovací ventil Spirotech Spirotop s připojením 1/2"</t>
  </si>
  <si>
    <t>-2104759988</t>
  </si>
  <si>
    <t>105</t>
  </si>
  <si>
    <t>734242413.GCM</t>
  </si>
  <si>
    <t>Ventil závitový Giacomini R60 zpětný přímý G 3/4 PN 16 do 110°C</t>
  </si>
  <si>
    <t>153550811</t>
  </si>
  <si>
    <t>106</t>
  </si>
  <si>
    <t>734242414.GCM</t>
  </si>
  <si>
    <t>Ventil závitový Giacomini R60 zpětný přímý G 1 PN 16 do 110°C</t>
  </si>
  <si>
    <t>544601073</t>
  </si>
  <si>
    <t>107</t>
  </si>
  <si>
    <t>734242415.GCM</t>
  </si>
  <si>
    <t>Ventil závitový Giacomini R60 zpětný přímý G 5/4 PN 16 do 110°C</t>
  </si>
  <si>
    <t>1319342169</t>
  </si>
  <si>
    <t>108</t>
  </si>
  <si>
    <t>734242416.GCM</t>
  </si>
  <si>
    <t>Ventil závitový Giacomini R60 zpětný přímý G 6/4 PN 16 do 110°C</t>
  </si>
  <si>
    <t>-9408043</t>
  </si>
  <si>
    <t>81</t>
  </si>
  <si>
    <t>734291123</t>
  </si>
  <si>
    <t>Kohout plnící a vypouštěcí G 1/2 PN 10 do 90°C závitový</t>
  </si>
  <si>
    <t>-674325750</t>
  </si>
  <si>
    <t>109</t>
  </si>
  <si>
    <t>734291273.GCM</t>
  </si>
  <si>
    <t>Filtr závitový Giacomini R74M přímý G 3/4 PN 30 do 110°C s vnitřními závity a integrovaným magnetem</t>
  </si>
  <si>
    <t>-32006666</t>
  </si>
  <si>
    <t>82</t>
  </si>
  <si>
    <t>734291274</t>
  </si>
  <si>
    <t>Filtr závitový přímý G 1 PN 30 do 110°C,Kv=10m3/h s vnitřními závity a integrovaným magnetem a nerez,sítkem</t>
  </si>
  <si>
    <t>1016953125</t>
  </si>
  <si>
    <t>110</t>
  </si>
  <si>
    <t>734291275.GCM</t>
  </si>
  <si>
    <t>Filtr závitový Giacomini R74M přímý G 1 1/4 PN 30 do 110°C s vnitřními závity a integrovaným magnetem</t>
  </si>
  <si>
    <t>448539606</t>
  </si>
  <si>
    <t>111</t>
  </si>
  <si>
    <t>734291277.GCM</t>
  </si>
  <si>
    <t>Filtr závitový Giacomini R74M přímý G 2 PN 30 do 110°C s vnitřními závity a integrovaným magnetem</t>
  </si>
  <si>
    <t>-968767133</t>
  </si>
  <si>
    <t>101</t>
  </si>
  <si>
    <t>734292715.GCM</t>
  </si>
  <si>
    <t>Kohout kulový Giacomini R250D přímý G 1 PN 42 do 185°C vnitřní závit</t>
  </si>
  <si>
    <t>27520563</t>
  </si>
  <si>
    <t>102</t>
  </si>
  <si>
    <t>734292716.GCM</t>
  </si>
  <si>
    <t>Kohout kulový Giacomini R250D přímý G 1 1/4 PN 42 do 185°C vnitřní závit</t>
  </si>
  <si>
    <t>-1985254859</t>
  </si>
  <si>
    <t>103</t>
  </si>
  <si>
    <t>734292717.GCM</t>
  </si>
  <si>
    <t>Kohout kulový Giacomini R250D přímý G 1 1/2 PN 42 do 185°C vnitřní závit</t>
  </si>
  <si>
    <t>-1895156054</t>
  </si>
  <si>
    <t>104</t>
  </si>
  <si>
    <t>734292718.GCM</t>
  </si>
  <si>
    <t>Kohout kulový Giacomini R250D přímý G 2 PN 42 do 185°C vnitřní závit</t>
  </si>
  <si>
    <t>1793764686</t>
  </si>
  <si>
    <t>84</t>
  </si>
  <si>
    <t>734411101</t>
  </si>
  <si>
    <t>Teploměr technický s pevným stonkem a jímkou zadní připojení průměr 63 mm délky stonku 50 mm</t>
  </si>
  <si>
    <t>-1028302543</t>
  </si>
  <si>
    <t>85</t>
  </si>
  <si>
    <t>734421103</t>
  </si>
  <si>
    <t>Tlakoměr s pevným stonkem a zpětnou klapkou tlak 0-600 lPa průměr 100 mm spodní připojení M20x1,5</t>
  </si>
  <si>
    <t>-1304722145</t>
  </si>
  <si>
    <t>783</t>
  </si>
  <si>
    <t>Dokončovací práce - nátěry</t>
  </si>
  <si>
    <t>69</t>
  </si>
  <si>
    <t>783614653</t>
  </si>
  <si>
    <t>Základní antikorozní dvojnásobný syntetický samozákladující potrubí DN do 50 mm</t>
  </si>
  <si>
    <t>1140648136</t>
  </si>
  <si>
    <t>70</t>
  </si>
  <si>
    <t>783614663</t>
  </si>
  <si>
    <t>Základní antikorozní jednonásobný syntetický samozákladující potrubí přes DN 50 do DN 100 mm</t>
  </si>
  <si>
    <t>2025689370</t>
  </si>
  <si>
    <t>HZS</t>
  </si>
  <si>
    <t>Hodinové zúčtovací sazby</t>
  </si>
  <si>
    <t>127</t>
  </si>
  <si>
    <t>HZS2211</t>
  </si>
  <si>
    <t xml:space="preserve">Tlakové ,provozní a funkční zkoušky v rámci požadavků ČSN 66 0310_x000D_
a vapracování protokolu  o provedených zkouřkách </t>
  </si>
  <si>
    <t>hod</t>
  </si>
  <si>
    <t>512</t>
  </si>
  <si>
    <t>-2117591812</t>
  </si>
  <si>
    <t>128</t>
  </si>
  <si>
    <t>HZS2213</t>
  </si>
  <si>
    <t>Revize výchozí a provozní pro tlakové nádoby zdroje tepla,revize kouřové cesty</t>
  </si>
  <si>
    <t>758005138</t>
  </si>
  <si>
    <t>129</t>
  </si>
  <si>
    <t>HZS2214</t>
  </si>
  <si>
    <t>Vypracování provozního řádu pro plynovou kotelnu</t>
  </si>
  <si>
    <t>1662947511</t>
  </si>
  <si>
    <t>130</t>
  </si>
  <si>
    <t>HZS2215</t>
  </si>
  <si>
    <t xml:space="preserve">Zprovoznění kotelny servisním technikem a proškolení obsluhy </t>
  </si>
  <si>
    <t>-1595784833</t>
  </si>
  <si>
    <t>148</t>
  </si>
  <si>
    <t>HZS2216</t>
  </si>
  <si>
    <t>Dokumentace skutečného stavu kotelny</t>
  </si>
  <si>
    <t>-1151799594</t>
  </si>
  <si>
    <t>131</t>
  </si>
  <si>
    <t>HZS2217</t>
  </si>
  <si>
    <t xml:space="preserve">Hydraulické zaregulování otopného systému pomocí vyvažovacích armatur a vystavení protokolu </t>
  </si>
  <si>
    <t>566058366</t>
  </si>
  <si>
    <t>{87730466-56e1-438d-ac17-969ccec7f703}</t>
  </si>
  <si>
    <t>02 - Otopná soustava</t>
  </si>
  <si>
    <t xml:space="preserve">    735 - Ústřední vytápění - otopná tělesa</t>
  </si>
  <si>
    <t xml:space="preserve">    736 - Ústřední vytápění - plošné vytápění a chlazení</t>
  </si>
  <si>
    <t>VRN - Vedlejší rozpočtové náklady</t>
  </si>
  <si>
    <t xml:space="preserve">    VRN1 - Průzkumné, zeměměřičské a projektové práce</t>
  </si>
  <si>
    <t>-327212683</t>
  </si>
  <si>
    <t>713463212</t>
  </si>
  <si>
    <t>Montáž izolace tepelné potrubí potrubními pouzdry s Al fólií staženými Al páskou 1x D přes 50 do 100 mm</t>
  </si>
  <si>
    <t>1497936212</t>
  </si>
  <si>
    <t>-1487359277</t>
  </si>
  <si>
    <t>1413694079</t>
  </si>
  <si>
    <t>RKW.109056</t>
  </si>
  <si>
    <t>Potrubní pouzdra ROCKWOOL 800 vnitřní D 48mm, délka 1000mm, tloušťka izolace 30mm</t>
  </si>
  <si>
    <t>-2064793525</t>
  </si>
  <si>
    <t>RKW.32040</t>
  </si>
  <si>
    <t>Potrubní pouzdra ROCKWOOL 800 vnitřní D 42mm, délka 1000mm, tloušťka izolace 30mm</t>
  </si>
  <si>
    <t>-375679661</t>
  </si>
  <si>
    <t>-454914475</t>
  </si>
  <si>
    <t>MLT.I00000602</t>
  </si>
  <si>
    <t>izolace potrubí Mirelon Pro 18x13mm</t>
  </si>
  <si>
    <t>2029521857</t>
  </si>
  <si>
    <t>MLT.I00000803</t>
  </si>
  <si>
    <t>izolace potrubí Mirelon Pro 22x20mm</t>
  </si>
  <si>
    <t>-37678458</t>
  </si>
  <si>
    <t>-325210050</t>
  </si>
  <si>
    <t>28377668.100R</t>
  </si>
  <si>
    <t>Izolační pouzdra regulačních vyvažovacích armatur TA , STAD, TBV, TBV-C (viz specifikace armatur)</t>
  </si>
  <si>
    <t>1304905337</t>
  </si>
  <si>
    <t>489897364</t>
  </si>
  <si>
    <t>733111606.VGA</t>
  </si>
  <si>
    <t>Potrubí ocelové závitové černé svařované Viega Megapress spojované lisováním DN 32</t>
  </si>
  <si>
    <t>482821087</t>
  </si>
  <si>
    <t>733111507.VGA</t>
  </si>
  <si>
    <t>Potrubí ocelové závitové černé bezešvé Viega Megapress spojované lisováním DN 40</t>
  </si>
  <si>
    <t>-1214598205</t>
  </si>
  <si>
    <t>733111508.VGA</t>
  </si>
  <si>
    <t>Potrubí ocelové závitové černé bezešvé Viega Megapress spojované lisováním DN 50</t>
  </si>
  <si>
    <t>-284671122</t>
  </si>
  <si>
    <t>733111508.VGA.R</t>
  </si>
  <si>
    <t>Potrubí ocelové závitové černé bezešvé Viega Megapress spojované lisováním DN 65</t>
  </si>
  <si>
    <t>-1085399952</t>
  </si>
  <si>
    <t>733113116</t>
  </si>
  <si>
    <t>Příplatek k potrubí z trubek ocelových černých závitových za zhotovení závitové ocelové přípojky DN 32</t>
  </si>
  <si>
    <t>-1171810115</t>
  </si>
  <si>
    <t>733124122</t>
  </si>
  <si>
    <t>Příplatek k potrubí ocelovému hladkému za zhotovení přechodů z trubek hladkých kováním DN 80/50</t>
  </si>
  <si>
    <t>2050928587</t>
  </si>
  <si>
    <t>733141102</t>
  </si>
  <si>
    <t>Odvzdušňovací nádoba z trubek ocelových do DN 50</t>
  </si>
  <si>
    <t>999404631</t>
  </si>
  <si>
    <t>733190107</t>
  </si>
  <si>
    <t>Zkouška těsnosti potrubí ocelové závitové DN do 40</t>
  </si>
  <si>
    <t>-1281005621</t>
  </si>
  <si>
    <t>2058744480</t>
  </si>
  <si>
    <t>567710665</t>
  </si>
  <si>
    <t>733191113</t>
  </si>
  <si>
    <t>Manžeta prostupová pro ocelové potrubí DN přes 32 do 50</t>
  </si>
  <si>
    <t>428025696</t>
  </si>
  <si>
    <t>733222303</t>
  </si>
  <si>
    <t>Potrubí měděné polotvrdé spojované lisováním D 18x1 mm</t>
  </si>
  <si>
    <t>-813448596</t>
  </si>
  <si>
    <t>1836836511</t>
  </si>
  <si>
    <t>1099312077</t>
  </si>
  <si>
    <t>1346207110</t>
  </si>
  <si>
    <t>-205588634</t>
  </si>
  <si>
    <t>733231115</t>
  </si>
  <si>
    <t>Kompenzátor pro měděné potrubí D 28 tvaru U s hladkými ohyby s konci na vnitřní pájení</t>
  </si>
  <si>
    <t>-2102939374</t>
  </si>
  <si>
    <t>1582764533</t>
  </si>
  <si>
    <t>83</t>
  </si>
  <si>
    <t>733322310.GCM</t>
  </si>
  <si>
    <t>Potrubí Giacomini R999 plastové vícevrstvé PE-Xb/Al/PE-Xb spojované lisováním PN 10 do 100°C D 16x2,0 mm</t>
  </si>
  <si>
    <t>-942610187</t>
  </si>
  <si>
    <t>733322312.GCM</t>
  </si>
  <si>
    <t>Potrubí Giacomini R999 plastové vícevrstvé PE-Xb/Al/PE-Xb spojované lisováním PN 10 do 100°C D 20x2,0 mm</t>
  </si>
  <si>
    <t>1761424212</t>
  </si>
  <si>
    <t>733322312.GCM.100R</t>
  </si>
  <si>
    <t>Lisovací připojovací garnitura-kolenová 90° s chromovanou Cu trubkou pr.16mm + opěrné pouzdro pro 16x1 (RP128*),16x2, L=300mm</t>
  </si>
  <si>
    <t>869174114</t>
  </si>
  <si>
    <t>1487816789</t>
  </si>
  <si>
    <t>42241016</t>
  </si>
  <si>
    <t>Regulačně uzavírací vyvažovací ventil, s měřícími vsuvkami IMI -TA ,typ TBV, DN 20 (kv=3,40m3/h)</t>
  </si>
  <si>
    <t>-313183270</t>
  </si>
  <si>
    <t>Poznámka k položce:_x000D_
bytová měřící sestava</t>
  </si>
  <si>
    <t>734220112.03R</t>
  </si>
  <si>
    <t>Kulový kohout  s převlečnou matkou Giacomini  R 251 P-3/4"</t>
  </si>
  <si>
    <t>-216111405</t>
  </si>
  <si>
    <t>734220112.04R</t>
  </si>
  <si>
    <t xml:space="preserve">Kulový kohout  s jímkou pro čidlo měřiče tepla M10x1  Giacomini R851, 3/4"  </t>
  </si>
  <si>
    <t>1562954148</t>
  </si>
  <si>
    <t>734412112</t>
  </si>
  <si>
    <t>Měřič tepla a chladu ultrazvukový s  M-BUS komunikací,  Siemens ULTRAHEAT T330 ,  Qn= 1,5m3/h,  kv= 3,9m3/h, L=110mm , G3/4" , do vratného potrubí</t>
  </si>
  <si>
    <t>1151638639</t>
  </si>
  <si>
    <t>19761103.R</t>
  </si>
  <si>
    <t>Ostatní pro sestavení sady měřiče (2x šroubení rohové 3/4",  šrobení k měřiči tepla  R37, R1/2"-3/4", apod.)</t>
  </si>
  <si>
    <t>-1853347217</t>
  </si>
  <si>
    <t>19761104.R</t>
  </si>
  <si>
    <t xml:space="preserve">Montáž sestavy uzávěrů a měřiče tepla do skříně rozdělovače PT, úpravy sestavy  rozdělovačů a sběračů PT </t>
  </si>
  <si>
    <t>-1369891553</t>
  </si>
  <si>
    <t>286240965</t>
  </si>
  <si>
    <t>-151676434</t>
  </si>
  <si>
    <t>734221670</t>
  </si>
  <si>
    <t>Montáž termostatické a ruční hlavice</t>
  </si>
  <si>
    <t>365573642</t>
  </si>
  <si>
    <t>IMI.670000500</t>
  </si>
  <si>
    <t>Termostatická hlavice Heimeier DX kapalinová PN 10 do 110°C s vestavěným čidlem</t>
  </si>
  <si>
    <t>-1866260888</t>
  </si>
  <si>
    <t>57</t>
  </si>
  <si>
    <t>734261403</t>
  </si>
  <si>
    <t>Armatura připojovací rohová G 3/4x18 PN 10 do 110°C radiátorů typu VK</t>
  </si>
  <si>
    <t>-1290262265</t>
  </si>
  <si>
    <t>734211119.GCM</t>
  </si>
  <si>
    <t>Ventil závitový GIACOMINI R88I odvzdušňovací G 3/8 PN 14 do 120°C automatický</t>
  </si>
  <si>
    <t>1753889118</t>
  </si>
  <si>
    <t>56</t>
  </si>
  <si>
    <t>-1482384921</t>
  </si>
  <si>
    <t>1299028190</t>
  </si>
  <si>
    <t>54</t>
  </si>
  <si>
    <t>734209115</t>
  </si>
  <si>
    <t>Montáž armatury závitové s dvěma závity G 1</t>
  </si>
  <si>
    <t>1023267974</t>
  </si>
  <si>
    <t>1690130619</t>
  </si>
  <si>
    <t>53</t>
  </si>
  <si>
    <t>IMI.52851625</t>
  </si>
  <si>
    <t>STAD uzavírací sa vyvažovací ventil DN25 s vypouštění G3/4, PN25, kv=8,5m3/h</t>
  </si>
  <si>
    <t>1349053980</t>
  </si>
  <si>
    <t>998734203</t>
  </si>
  <si>
    <t>Přesun hmot procentní pro armatury v objektech v přes 12 do 24 m</t>
  </si>
  <si>
    <t>1484341662</t>
  </si>
  <si>
    <t>735</t>
  </si>
  <si>
    <t>Ústřední vytápění - otopná tělesa</t>
  </si>
  <si>
    <t>735152491.KRD</t>
  </si>
  <si>
    <t>Otopné těleso panelové VK dvoudeskové 1 přídavná přestupní plocha KORADO Radik VK typ 21 výška/délka 900/400 mm výkon 702 W</t>
  </si>
  <si>
    <t>1680912564</t>
  </si>
  <si>
    <t>59</t>
  </si>
  <si>
    <t>735152493.KRD</t>
  </si>
  <si>
    <t>Otopné těleso panelové VK dvoudeskové 1 přídavná přestupní plocha KORADO Radik VK typ 21 výška/délka 900/600 mm výkon 1052 W</t>
  </si>
  <si>
    <t>20758957</t>
  </si>
  <si>
    <t>60</t>
  </si>
  <si>
    <t>735152496.KRD</t>
  </si>
  <si>
    <t>Otopné těleso panelové VK dvoudeskové 1 přídavná přestupní plocha KORADO Radik VK typ 21 výška/délka 900/900 mm výkon 1579 W</t>
  </si>
  <si>
    <t>1909085244</t>
  </si>
  <si>
    <t>61</t>
  </si>
  <si>
    <t>735152591.KRD</t>
  </si>
  <si>
    <t>Otopné těleso panelové VK dvoudeskové 2 přídavné přestupní plochy KORADO Radik VK typ 22 výška/délka 900/400 mm výkon 925 W</t>
  </si>
  <si>
    <t>1723617030</t>
  </si>
  <si>
    <t>62</t>
  </si>
  <si>
    <t>735164231.KRD</t>
  </si>
  <si>
    <t>Otopné těleso trubkové elektrické přímotopné KORADO Koralux Rondo classic-E výška/délka 900/595 mm</t>
  </si>
  <si>
    <t>196783210</t>
  </si>
  <si>
    <t>63</t>
  </si>
  <si>
    <t>735164511</t>
  </si>
  <si>
    <t>Montáž otopného tělesa trubkového na stěnu výšky tělesa do 1500 mm</t>
  </si>
  <si>
    <t>-2054617572</t>
  </si>
  <si>
    <t>998735104</t>
  </si>
  <si>
    <t>Přesun hmot tonážní pro otopná tělesa v objektech v přes 24 do 36 m</t>
  </si>
  <si>
    <t>-109287363</t>
  </si>
  <si>
    <t>736</t>
  </si>
  <si>
    <t>Ústřední vytápění - plošné vytápění a chlazení</t>
  </si>
  <si>
    <t>736110201.GCM</t>
  </si>
  <si>
    <t>Podlahové vytápění - rozvodné potrubí GIACOMINI R996T PE-Xb 16x2,0 mm pro systémovou desku rozteč 100 mm</t>
  </si>
  <si>
    <t>583939531</t>
  </si>
  <si>
    <t>736110202.GCM</t>
  </si>
  <si>
    <t>Podlahové vytápění - rozvodné potrubí GIACOMINI R996T PE-Xb 16x2,0 mm pro systémovou desku rozteč 150 mm</t>
  </si>
  <si>
    <t>1307893525</t>
  </si>
  <si>
    <t>736110203.GCM</t>
  </si>
  <si>
    <t>Podlahové vytápění - rozvodné potrubí GIACOMINI R996T PE-Xb 16x2,0 mm pro systémovou desku rozteč 200 mm</t>
  </si>
  <si>
    <t>1610050380</t>
  </si>
  <si>
    <t>736110204.GCM</t>
  </si>
  <si>
    <t>Podlahové vytápění - rozvodné potrubí GIACOMINI R996T PE-Xb 16x2,0 mm pro systémovou desku rozteč 250 mm</t>
  </si>
  <si>
    <t>774296021</t>
  </si>
  <si>
    <t>736110261.GCM</t>
  </si>
  <si>
    <t>Podlahové vytápění - systémová deska s kombinovanou tepelnou a kročejovou izolací GIACOMINI R979Y230CZ výšky 30 mm</t>
  </si>
  <si>
    <t>1202383163</t>
  </si>
  <si>
    <t>736111021</t>
  </si>
  <si>
    <t>Podlahové vytápění - rozdělovač mosazný s automatickou regulací průtoku dvouokruhový</t>
  </si>
  <si>
    <t>-185233023</t>
  </si>
  <si>
    <t>Poznámka k položce:_x000D_
Sestava– rozdělovač-sběrač podlahového topení DYNACON ECLIPSE s automatickou regulací průtoku (přímé nastavení průtoku každého okruhu 0,5-5l/min) ,s průtokoměry, vč. držáků, napouštěcí , vypouštěcí , proplachovací a odvzušnovací armatury-3 okruhy</t>
  </si>
  <si>
    <t>78</t>
  </si>
  <si>
    <t>736111022</t>
  </si>
  <si>
    <t>Podlahové vytápění - rozdělovač mosazný s automatickou regulací průtoku tříokruhový</t>
  </si>
  <si>
    <t>-649809673</t>
  </si>
  <si>
    <t>79</t>
  </si>
  <si>
    <t>736111023</t>
  </si>
  <si>
    <t>Podlahové vytápění - rozdělovač mosazný s automatickou regulací průtoku čtyřokruhový</t>
  </si>
  <si>
    <t>-2074203789</t>
  </si>
  <si>
    <t>Poznámka k položce:_x000D_
Sestava– rozdělovač-sběrač podlahového topení DYNACON ECLIPSE s automatickou regulací průtoku (přímé nastavení průtoku každého okruhu 0,5-5l/min) ,s průtokoměry, vč. držáků, napouštěcí , vypouštěcí , proplachovací a odvzušnovací armatury-4 okruhy</t>
  </si>
  <si>
    <t>80</t>
  </si>
  <si>
    <t>736111033</t>
  </si>
  <si>
    <t>Podlahové vytápění - svěrné šroubení se závitem EK 3/4" pro připojení potrubí 16x2,0 mm na rozdělovač</t>
  </si>
  <si>
    <t>71166943</t>
  </si>
  <si>
    <t>67</t>
  </si>
  <si>
    <t>736111101</t>
  </si>
  <si>
    <t>Trubkové teplovodní podlahové vytápění skříně rozdělovače pod omítku, pro rozdělovač s počtem okruhů 2-5</t>
  </si>
  <si>
    <t>-150578326</t>
  </si>
  <si>
    <t>Poznámka k položce:_x000D_
IMI- heimeier velikost 2 ,rozměr 575 x 710 x110-150mm</t>
  </si>
  <si>
    <t>68</t>
  </si>
  <si>
    <t>736111131</t>
  </si>
  <si>
    <t>Podlahové vytápění - prostorový termostat</t>
  </si>
  <si>
    <t>2081529053</t>
  </si>
  <si>
    <t>Poznámka k položce:_x000D_
jednoduchý  mechanický , bez programu , do rámečku</t>
  </si>
  <si>
    <t>736111133</t>
  </si>
  <si>
    <t>Trubkové teplovodní podlahové vytápění regulační zařízení elektrotermická hlavice</t>
  </si>
  <si>
    <t>-906435049</t>
  </si>
  <si>
    <t>Poznámka k položce:_x000D_
EMO tec 1x230V  pro R+S podlahového vytápění, 1x230V NO (bez proudu otevřen)</t>
  </si>
  <si>
    <t>GCM.K369Y021M</t>
  </si>
  <si>
    <t>Dilatační pás pro podlahové vytápění - samolepicí 15 x 0,8 cm</t>
  </si>
  <si>
    <t>151147366</t>
  </si>
  <si>
    <t>GCM.K369Y021M.100R</t>
  </si>
  <si>
    <t xml:space="preserve">K376 -Plastifikátor do betonu ( v případě použití klasické betonové mazaniny)  </t>
  </si>
  <si>
    <t>l</t>
  </si>
  <si>
    <t>725306817</t>
  </si>
  <si>
    <t>998736104</t>
  </si>
  <si>
    <t>Přesun hmot tonážní pro plošné vytápění v objektech v přes 24 do 36 m</t>
  </si>
  <si>
    <t>1078970696</t>
  </si>
  <si>
    <t>-1357969617</t>
  </si>
  <si>
    <t>-949235162</t>
  </si>
  <si>
    <t>HZS2210</t>
  </si>
  <si>
    <t xml:space="preserve">Proplach otopné soustavy dle požadavku ČSN,před propojením TČ </t>
  </si>
  <si>
    <t>1752560362</t>
  </si>
  <si>
    <t>HZS2212</t>
  </si>
  <si>
    <t>Temperace / sušení bet. desky, provozní, topná a dilatační  zkouška otopné soustavy dle požadavku ČSN 03 0310</t>
  </si>
  <si>
    <t>-968383883</t>
  </si>
  <si>
    <t>-226817377</t>
  </si>
  <si>
    <t xml:space="preserve">Dodatečně prováděné prostupy pro UT  ŽB konstrukcemi  (strojní vrtání  do pr. 50mm)_x000D_
</t>
  </si>
  <si>
    <t>1200621460</t>
  </si>
  <si>
    <t>VRN</t>
  </si>
  <si>
    <t>Vedlejší rozpočtové náklady</t>
  </si>
  <si>
    <t>VRN1</t>
  </si>
  <si>
    <t>Průzkumné, zeměměřičské a projektové práce</t>
  </si>
  <si>
    <t>HZS2218</t>
  </si>
  <si>
    <t xml:space="preserve">Prostupy požárně dělícími konstrukcemi -UT potrubí  do DN50-požární zpěnující páska  nebo tmel_x000D_
</t>
  </si>
  <si>
    <t>-340833646</t>
  </si>
  <si>
    <t>013254000</t>
  </si>
  <si>
    <t>Dokumentace skutečného provedení stavby</t>
  </si>
  <si>
    <t>1024</t>
  </si>
  <si>
    <t>-44154893</t>
  </si>
  <si>
    <t>Ústřední vytápění - Kotelna</t>
  </si>
  <si>
    <t>Ústřední vytápění - Otopná soustava</t>
  </si>
  <si>
    <t xml:space="preserve"> </t>
  </si>
  <si>
    <t>Celkem</t>
  </si>
  <si>
    <t>Rekapitulace dílů</t>
  </si>
  <si>
    <t>800-721  Vnitřní kanalizace</t>
  </si>
  <si>
    <t>800-722  Vnitřní vodovod</t>
  </si>
  <si>
    <t>800-725  Zařizovací předměty</t>
  </si>
  <si>
    <t>ZTI - zdravotně technické instalace</t>
  </si>
  <si>
    <t>Vzduchotechnika</t>
  </si>
  <si>
    <t>Pořadové č. položky</t>
  </si>
  <si>
    <t>Zkrácený popis</t>
  </si>
  <si>
    <t>Měrná jednotka</t>
  </si>
  <si>
    <t>Jednotková cena D+M</t>
  </si>
  <si>
    <t>Celková cena D+M</t>
  </si>
  <si>
    <t>Poznámka k cenám jednotlivých položek:</t>
  </si>
  <si>
    <t>Uvedené ceny obsahují vždy dodávku a montáž VZT zařízení.</t>
  </si>
  <si>
    <t>Zařízení č.1 - Větrání bytů</t>
  </si>
  <si>
    <t>Přívod</t>
  </si>
  <si>
    <t>1.01A</t>
  </si>
  <si>
    <t>VZT jednotka s rekuperací Systemair SAVE VSR 150/B L</t>
  </si>
  <si>
    <t xml:space="preserve"> - kompaktní VZT jednotka v podstropním provedení</t>
  </si>
  <si>
    <r>
      <t>V</t>
    </r>
    <r>
      <rPr>
        <vertAlign val="subscript"/>
        <sz val="10"/>
        <rFont val="Arial"/>
        <family val="2"/>
        <charset val="238"/>
      </rPr>
      <t>p</t>
    </r>
    <r>
      <rPr>
        <sz val="10"/>
        <rFont val="Arial"/>
        <family val="2"/>
        <charset val="238"/>
      </rPr>
      <t xml:space="preserve"> = 100 až 130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270 až 350 Pa, P</t>
    </r>
    <r>
      <rPr>
        <vertAlign val="subscript"/>
        <sz val="10"/>
        <rFont val="Arial"/>
        <family val="2"/>
        <charset val="238"/>
      </rPr>
      <t>el</t>
    </r>
    <r>
      <rPr>
        <sz val="10"/>
        <rFont val="Arial"/>
        <family val="2"/>
        <charset val="238"/>
      </rPr>
      <t xml:space="preserve"> = 0,035 kW / 230 V</t>
    </r>
  </si>
  <si>
    <r>
      <t>V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= 100 až 130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270 až 350 Pa, P</t>
    </r>
    <r>
      <rPr>
        <vertAlign val="subscript"/>
        <sz val="10"/>
        <rFont val="Arial"/>
        <family val="2"/>
        <charset val="238"/>
      </rPr>
      <t>el</t>
    </r>
    <r>
      <rPr>
        <sz val="10"/>
        <rFont val="Arial"/>
        <family val="2"/>
        <charset val="238"/>
      </rPr>
      <t xml:space="preserve"> = 0,035 kW / 230 V</t>
    </r>
  </si>
  <si>
    <r>
      <t xml:space="preserve"> - vč. vestavěného elektr. ohřívače - P</t>
    </r>
    <r>
      <rPr>
        <vertAlign val="subscript"/>
        <sz val="10"/>
        <rFont val="Arial"/>
        <family val="2"/>
        <charset val="238"/>
      </rPr>
      <t>el</t>
    </r>
    <r>
      <rPr>
        <sz val="10"/>
        <rFont val="Arial"/>
        <family val="2"/>
        <charset val="238"/>
      </rPr>
      <t xml:space="preserve"> =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0,5 kW / 230 V</t>
    </r>
  </si>
  <si>
    <t xml:space="preserve"> - vč. pružných manžet DN 125</t>
  </si>
  <si>
    <t xml:space="preserve"> - včetně uzavíracích klapek se servopohony</t>
  </si>
  <si>
    <t xml:space="preserve"> - včetně propojení servopohonů klapek se systémem M+R (zahrnuta potřebná kabeláž)</t>
  </si>
  <si>
    <t xml:space="preserve"> - ventilátory VZT jednotky jsou vybaveny EC motory</t>
  </si>
  <si>
    <t xml:space="preserve"> - včetně kompletního systému M+R SAVE Control včetně výstupu pro Wifi </t>
  </si>
  <si>
    <t xml:space="preserve"> - el. připojení 230 V, doporučené jištění 10 A</t>
  </si>
  <si>
    <t>před objednáním prověřit stranové provedení jednotky</t>
  </si>
  <si>
    <t>1.01B</t>
  </si>
  <si>
    <t>VZT jednotka s rekuperací Systemair SAVE VSR 150/B R</t>
  </si>
  <si>
    <t>1.02</t>
  </si>
  <si>
    <t>Protidešťová žaluzie, materiál hliník, rozměr 355 x 250, vč. ochranného síta</t>
  </si>
  <si>
    <t>1.03</t>
  </si>
  <si>
    <t>Protidešťová žaluzie, materiál hliník, rozměr 160 x 400, vč. ochranného síta</t>
  </si>
  <si>
    <t>1.04</t>
  </si>
  <si>
    <t>Tlumič hluku ohebný SONOULTRA 125/50 mm - délka 1200 mm</t>
  </si>
  <si>
    <t>1.05</t>
  </si>
  <si>
    <t>Přívodní dýza s dalekým dosahem přestavitelná rozměr DN125, typ DUK-V (výrobce TROX), barva bílá RAL 9010 (jinou barvu odsouhlasit před objednáním)</t>
  </si>
  <si>
    <t>1.06</t>
  </si>
  <si>
    <t>Přívodní dýza s dalekým dosahem přestavitelná rozměr DN100, typ DUK-V (výrobce TROX), barva bílá RAL 9010 (jinou barvu odsouhlasit před objednáním)</t>
  </si>
  <si>
    <t>1.07</t>
  </si>
  <si>
    <t>Ohebná hadice SONOFLEX MO 127</t>
  </si>
  <si>
    <t>1.08</t>
  </si>
  <si>
    <t>Ohebná hadice SONOFLEX MO 102</t>
  </si>
  <si>
    <t>1.20</t>
  </si>
  <si>
    <t>Čtyřhranné potrubí z pozink. plechu sk I, třída těsnosti II</t>
  </si>
  <si>
    <t>150</t>
  </si>
  <si>
    <t>1.30</t>
  </si>
  <si>
    <t>Kruhové potrubí SPIRO do DN 125</t>
  </si>
  <si>
    <t>350</t>
  </si>
  <si>
    <t xml:space="preserve">Tepelná izolace kompletního potrubí přívodu </t>
  </si>
  <si>
    <t>340</t>
  </si>
  <si>
    <t>Odvod</t>
  </si>
  <si>
    <t>1.50</t>
  </si>
  <si>
    <t>Protidešťová žaluzie, materiál hliník, rozměr 400 x 400, vč. ochranného síta</t>
  </si>
  <si>
    <t>1.51</t>
  </si>
  <si>
    <t>1.52</t>
  </si>
  <si>
    <t>1.53</t>
  </si>
  <si>
    <t>Odvodní talířový ventil KK 160, vč. montážního kroužku</t>
  </si>
  <si>
    <t>1.54</t>
  </si>
  <si>
    <t>Odvodní talířový ventil KK 125, vč. montážního kroužku</t>
  </si>
  <si>
    <t>1.55</t>
  </si>
  <si>
    <t>Ohebná hadice SONOFLEX MO 160</t>
  </si>
  <si>
    <t>1.56</t>
  </si>
  <si>
    <t>1.70</t>
  </si>
  <si>
    <t>160</t>
  </si>
  <si>
    <t>1.80</t>
  </si>
  <si>
    <t>325</t>
  </si>
  <si>
    <t xml:space="preserve">Tepelná izolace kompletního potrubí odvodu </t>
  </si>
  <si>
    <t>Zařízení č.2 - Kuchyňské digestoře</t>
  </si>
  <si>
    <t>2.01</t>
  </si>
  <si>
    <t>Kuchyňská cirkulační digestoř - dodávka interieru</t>
  </si>
  <si>
    <t>není zahrnuto do dodávky VZT</t>
  </si>
  <si>
    <t>Zařízení č.3 - Větrání CHÚC</t>
  </si>
  <si>
    <t>3.01</t>
  </si>
  <si>
    <t>Ventilátor axiální typ TGT/4-800-9/20 BCK 5,5kW IE3 V5 Elektrodesign</t>
  </si>
  <si>
    <t>Qvp=17800 m3/h, p=450 Pa, Pel = 5,5 kW / 400 V / 10,3 A</t>
  </si>
  <si>
    <t>vč. 2 ks dilatačních vložek DN 800</t>
  </si>
  <si>
    <t>3.02</t>
  </si>
  <si>
    <t>Protidešťová žaluzie, materiál hliník, rozměr 1250 x 1000, vč. ochranného síta</t>
  </si>
  <si>
    <t>3.03</t>
  </si>
  <si>
    <t>Regulační klapka vícelistá, rozměr 1250 x 1000 mm, s vývodem pro servopohon</t>
  </si>
  <si>
    <t xml:space="preserve"> + servopohon na 230 V s havarijní funkcí</t>
  </si>
  <si>
    <t>3.04</t>
  </si>
  <si>
    <t>Mřížka rozměr 630 x 315 mm, s drátěným pletivem</t>
  </si>
  <si>
    <t>3.05</t>
  </si>
  <si>
    <t>Mřížka rozměr 630 x 400 mm, s drátěným pletivem</t>
  </si>
  <si>
    <t>3.06</t>
  </si>
  <si>
    <t>Mřížka rozměr 400 x 900 mm, s drátěným pletivem</t>
  </si>
  <si>
    <t>3.07</t>
  </si>
  <si>
    <t>Stěnová mřížka uzavřená rozměr 525 x 225 mm</t>
  </si>
  <si>
    <t>3.20</t>
  </si>
  <si>
    <t>Protipožární izolace jednosměrná - kompletní izolace potrubí v šachtě</t>
  </si>
  <si>
    <t>Zařízení č.4 - Větrání garáží</t>
  </si>
  <si>
    <t>4.01</t>
  </si>
  <si>
    <t>Radiální ventilátor typ ILT/6-315 IP55 Elektrodesign</t>
  </si>
  <si>
    <t>Qvo =  1000m3/h, pext = 280 Pa, Pel = 0,71 kW / 400 V / 1,44 A</t>
  </si>
  <si>
    <t xml:space="preserve"> + klapka rozměr 600 x 350, s vývodem pro servopohon</t>
  </si>
  <si>
    <t xml:space="preserve"> + dilatační vložka rozměr 600 x 350</t>
  </si>
  <si>
    <t>4.02</t>
  </si>
  <si>
    <t>Protidešťová žaluzie, materiál hliník, rozměr 315 x 315, vč. ochranného síta</t>
  </si>
  <si>
    <t>4.03</t>
  </si>
  <si>
    <t>Tlumič hluku buňkový 500 x 200 - 1000</t>
  </si>
  <si>
    <t>4.04</t>
  </si>
  <si>
    <t>Požární klapka MANDÍK, typ FDMB 315 x 200 -.11, ruční a teplotní spouštění s koncovým spínačem pro signalizaci polohy</t>
  </si>
  <si>
    <t>4.05</t>
  </si>
  <si>
    <t>Vyústka komfortní odvodní jednořadá s regulací R1, rozměr 425 x 125, barva bílá RAL 9010 (jinou barvu odsouhlasit před objednáním)</t>
  </si>
  <si>
    <t>4.20</t>
  </si>
  <si>
    <t>Čtyřhranné potrubí z pozink. plechu sk I, třída těsnosti III</t>
  </si>
  <si>
    <t>tmeleno silikonem</t>
  </si>
  <si>
    <t xml:space="preserve">Protipožární izolace obousměrná - izolace úseku potrubí od požární klapky do šachty </t>
  </si>
  <si>
    <t>Protipožární izolace pro doizolování od PK k hranici požárního úseku, izolace s obousměrnou požární odolností - atestované provedení výrobce požárních klapek</t>
  </si>
  <si>
    <t>Zařízení č.5 - Odvětrání m.č.10.09 a 11.01</t>
  </si>
  <si>
    <t>5.01</t>
  </si>
  <si>
    <t>Ventilátor potrubní SILENT TD 500/160  IP44 - Elektrodesign</t>
  </si>
  <si>
    <r>
      <t>Vo=150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/hod, p=180 Pa, Pel = 53 W / 230 V</t>
    </r>
  </si>
  <si>
    <t xml:space="preserve"> + těsná klapka DN 160 s vývodem pro servopohon</t>
  </si>
  <si>
    <t xml:space="preserve"> + pružná manžeta DN 160 pro připojení ventilátoru</t>
  </si>
  <si>
    <t>5.02</t>
  </si>
  <si>
    <t>Tlumič hluku MAA 160/900 - Elektrodesign</t>
  </si>
  <si>
    <t>5.03</t>
  </si>
  <si>
    <t>5.04</t>
  </si>
  <si>
    <t>Požární větrací mřížka FGS-200 x 200-ZV</t>
  </si>
  <si>
    <t>5.20</t>
  </si>
  <si>
    <t>5.30</t>
  </si>
  <si>
    <t>Kruhové potrubí SPIRO SAFE do DN 160</t>
  </si>
  <si>
    <t>Zařízení č.6 - Odvětrání čajové kuchyňky a skladu v 1.NP</t>
  </si>
  <si>
    <t>6.01</t>
  </si>
  <si>
    <t>6.02</t>
  </si>
  <si>
    <t>6.03</t>
  </si>
  <si>
    <t>6.04</t>
  </si>
  <si>
    <t>6.05</t>
  </si>
  <si>
    <t>6.20</t>
  </si>
  <si>
    <t>6.30</t>
  </si>
  <si>
    <t>Zařízení č.7 - Odvětrání sociálních zařízení m.č.13.02 v 1.NP</t>
  </si>
  <si>
    <t>7.01</t>
  </si>
  <si>
    <t>Ventilátor SILENT ECO U100 H IPX5- Elektrodesign</t>
  </si>
  <si>
    <r>
      <t>Vo=100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/hod, p=50 Pa, Pel = 30 W / 230 V</t>
    </r>
  </si>
  <si>
    <t>vč.přetlakové klapky a spínače pro zpožděný doběh</t>
  </si>
  <si>
    <t>7.02</t>
  </si>
  <si>
    <t>7.20</t>
  </si>
  <si>
    <t>7.30</t>
  </si>
  <si>
    <t>Kruhové potrubí SPIRO SAFE do DN 100</t>
  </si>
  <si>
    <t>Zařízení č.8 - Odvětrání úklidu pod schodištěm v 1.NP</t>
  </si>
  <si>
    <t>8.01</t>
  </si>
  <si>
    <t>8.02</t>
  </si>
  <si>
    <t>Protidešťová žaluzie, materiál hliník, rozměr 160 x 200, vč. ochranného síta</t>
  </si>
  <si>
    <t>8.03</t>
  </si>
  <si>
    <t>Stěnový uzávěr FDML, rozměr 200 x 300 mm</t>
  </si>
  <si>
    <t xml:space="preserve"> - provedení se servopohonem na 230V, termické spouštění</t>
  </si>
  <si>
    <t xml:space="preserve"> - v případě ztráty napětí na 230V se klapka zavře</t>
  </si>
  <si>
    <t xml:space="preserve"> - včetně dvou krycích mřížek</t>
  </si>
  <si>
    <t xml:space="preserve"> - včetně čidla pro detekci kouře</t>
  </si>
  <si>
    <t xml:space="preserve"> - signalizace polohy klapky pomocí 2 spínačů na servopohonu</t>
  </si>
  <si>
    <t>barva dle stavby</t>
  </si>
  <si>
    <t>8.20</t>
  </si>
  <si>
    <t>8.30</t>
  </si>
  <si>
    <t>Zařízení č.9 - Odvětrání místnosti odpadků</t>
  </si>
  <si>
    <t>9.01</t>
  </si>
  <si>
    <t>Ventilátor potrubní MIXVENT TD 500/160  IP44 - Elektrodesign</t>
  </si>
  <si>
    <r>
      <t>Vo=150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/hod, p=200 Pa, Pel = 53 W / 230 V</t>
    </r>
  </si>
  <si>
    <t>9.02</t>
  </si>
  <si>
    <t>9.03</t>
  </si>
  <si>
    <t>9.04</t>
  </si>
  <si>
    <t>9.20</t>
  </si>
  <si>
    <t>Zařízení č.10 - Přirozené větrání kotelny</t>
  </si>
  <si>
    <t>10.01</t>
  </si>
  <si>
    <t>Mřížka na potrubí rozměr 200 x 200 mm</t>
  </si>
  <si>
    <t>10.20</t>
  </si>
  <si>
    <t>Protipožární izolace - izolace úseků potrubí vedeného přes jiné požární úseky bez vyústění</t>
  </si>
  <si>
    <t>10.50</t>
  </si>
  <si>
    <t>Mřížka na potrubí rozměr 125 x 100 mm</t>
  </si>
  <si>
    <t>10.70</t>
  </si>
  <si>
    <t>Zařízení č.11 - Větrání rozvodny m.č. 10.04</t>
  </si>
  <si>
    <t>11.01</t>
  </si>
  <si>
    <r>
      <t>Vo=100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/hod, p=220 Pa, Pel = 53 W / 230 V</t>
    </r>
  </si>
  <si>
    <t>11.02</t>
  </si>
  <si>
    <t>Tlumič hluku MAA 160/600 - Elektrodesign</t>
  </si>
  <si>
    <t>11.03</t>
  </si>
  <si>
    <t>11.04</t>
  </si>
  <si>
    <t>11.05</t>
  </si>
  <si>
    <t>11.20</t>
  </si>
  <si>
    <t>Zařízení č.20 - Příprava pro chlazení bytů</t>
  </si>
  <si>
    <t>1x split systém  a 2x multi split systém MITSUBISHI</t>
  </si>
  <si>
    <t>20.01A</t>
  </si>
  <si>
    <t xml:space="preserve">Venkovní jednotka </t>
  </si>
  <si>
    <t>Qch = 5,4 kW, Pel = 1,4 kW / 230 V / jištění 25 A</t>
  </si>
  <si>
    <t>pouze příprava - jednotka nedodána</t>
  </si>
  <si>
    <t>20.01B</t>
  </si>
  <si>
    <t>Qch = 3,5 kW, Pel = 1,03 kW / 230 V / jištění 10 A</t>
  </si>
  <si>
    <t>20.02</t>
  </si>
  <si>
    <t xml:space="preserve">Vnitřní nástěnná jednotka </t>
  </si>
  <si>
    <t>Qch = 3,5 kW, chladivo R32</t>
  </si>
  <si>
    <t>20.03</t>
  </si>
  <si>
    <t>Vnitřní nástěnná jednotka</t>
  </si>
  <si>
    <t>Qch = 2 kW, chladivo R32</t>
  </si>
  <si>
    <t>Dálkový infraovladač</t>
  </si>
  <si>
    <t>pouze příprava - nedodáno</t>
  </si>
  <si>
    <t>Specifikace rozvodů chladu:</t>
  </si>
  <si>
    <t xml:space="preserve">Cu potrubí - průměr 6/12 mm vč. tvarovek a tepelné izolace </t>
  </si>
  <si>
    <t xml:space="preserve">Montážní, těsnící a spojovací materiál </t>
  </si>
  <si>
    <t>Komunikační kabel</t>
  </si>
  <si>
    <t>Doplnění chladiva R32 do systému</t>
  </si>
  <si>
    <t>Žlab z pozink. plechu pro vedení potrubí chladu a kabeláže po střeše</t>
  </si>
  <si>
    <t>Materiál pro uložení venkovní jednotky na střeše objektu:</t>
  </si>
  <si>
    <t>Gumové pražce pod venkovní jednotku</t>
  </si>
  <si>
    <t>Betonové dlaždice pro uložení jednotky</t>
  </si>
  <si>
    <t>Izolátory chvění pod venkovní jednotku</t>
  </si>
  <si>
    <t>příslušenství pro výstup na Wifi - Wi-Fi adaptér MAC-587IF-E</t>
  </si>
  <si>
    <t>Zařízení č.21 - Chlazení m.č.10.04</t>
  </si>
  <si>
    <t>Split systém MITSUBISHI - sestava MUSY-TP35VF</t>
  </si>
  <si>
    <t>21.01</t>
  </si>
  <si>
    <t>Venkovní jednotka typ MUY-TP35VF</t>
  </si>
  <si>
    <t>Qch = 3,5 kW, Pel = 0,76 kW / 230 V / jištění 10 A</t>
  </si>
  <si>
    <t>21.02</t>
  </si>
  <si>
    <t>Vnitřní nástěnná jednotka typ MSY-TP35VF</t>
  </si>
  <si>
    <t>Kabelový ovladač</t>
  </si>
  <si>
    <t>Kabel k nástěnnému ovladači</t>
  </si>
  <si>
    <t>Cu potrubí - průměr 6/10 mm vč. tvarovek a tepelné izolace</t>
  </si>
  <si>
    <t>Odvody kondenzátu od vnitřních jednotek klimatizace - řeší ZTI</t>
  </si>
  <si>
    <t>Připojení vnitřních jednotek na rozvody ZTI</t>
  </si>
  <si>
    <t xml:space="preserve">Kontrola funkčnosti odvodů kondenzátu </t>
  </si>
  <si>
    <t>Materiál pro uložení venkovní jednotky na stěně:</t>
  </si>
  <si>
    <t>Konzole pod venkovní jednotku</t>
  </si>
  <si>
    <t>příslušenství pro výstup na Wifi je součástí vnitřní jednotky - ovládání přes systém MELCloud</t>
  </si>
  <si>
    <t>Zařízení č.22 - Chlazení m.č.10.07</t>
  </si>
  <si>
    <t>22.01</t>
  </si>
  <si>
    <t>22.02</t>
  </si>
  <si>
    <t>SPOLEČNÉ  POLOŽKY</t>
  </si>
  <si>
    <t>Požární  ucpávky</t>
  </si>
  <si>
    <t>Realizace požárních ucpávek kolem VZT rozvodů</t>
  </si>
  <si>
    <t>požární odolnost dle stavební konstrukce - maximálně 90 minut</t>
  </si>
  <si>
    <t>vč. zpracování dokladové části na realizované požární ucpávky</t>
  </si>
  <si>
    <t>cca 100 ks</t>
  </si>
  <si>
    <t>Tepelné izolace</t>
  </si>
  <si>
    <t xml:space="preserve">desky z minerální vaty tl.  tl. 40 mm s polepem Al folií, uchycované </t>
  </si>
  <si>
    <t>na  potrubí na navařovací trny, spoje přelepeny Al páskou</t>
  </si>
  <si>
    <t>Tepelné izolace s parotěsnou zábranou</t>
  </si>
  <si>
    <t>obložení či nalepení desek na bázi syntetického kaučuku (součinitel tepelné vodivosti max λ=0,038W/mK, součinitel difuze min. μ&gt;3000), tloušťka min.20 mm; vč. pomocných konstrukcí a materiálu (vč. lepidla);  pro veškeré potrubí sání čerstvého vzduchu od protidešťových žaluzií až k VZT jednotce vč. zaizolování klapek (u jednotek) a pružných vložek a vč. zaizolování všech přírub.</t>
  </si>
  <si>
    <t xml:space="preserve">Protipožární izolace </t>
  </si>
  <si>
    <t>desky z minerální plsti přichycované na trny, obalené Al folií,</t>
  </si>
  <si>
    <t>požární odolnost obousměrná, dle požadavku PBŘ - 30 minut</t>
  </si>
  <si>
    <t>požární odolnost jednosměrná, izolace potrubí pro větrání CHÚC</t>
  </si>
  <si>
    <t>Protipožární izolace - izolace od PK k hranici úseků</t>
  </si>
  <si>
    <t>odolnost izolace min. 90minut</t>
  </si>
  <si>
    <t>provedení s atestem dle předpisu výrobce požární klapky, obousměrná požární odolnost</t>
  </si>
  <si>
    <t>Příprava pro odvodnění stoupaček VZT do kanalizace - 7ks</t>
  </si>
  <si>
    <t>Odvod kondenzátu od stoupaček - dodávka profese ZTI</t>
  </si>
  <si>
    <t>VZT potrubí</t>
  </si>
  <si>
    <t>Čtyřhranné potrubí z pozink. plechu sk.I dle PM 12 04 03</t>
  </si>
  <si>
    <t xml:space="preserve">Kruhové potrubí SPIRO a SPIRO SAFE </t>
  </si>
  <si>
    <t xml:space="preserve">Montážní, spojovací, těsnící a závěsový materiál vč. materiálu </t>
  </si>
  <si>
    <t>pro eliminaci přenosu vibrací do stav. konstrukcí</t>
  </si>
  <si>
    <t>Likvidace odpadů</t>
  </si>
  <si>
    <t>Popisy zařízení</t>
  </si>
  <si>
    <t>Zprovoznění a komplexní vyzkoušení zařízení</t>
  </si>
  <si>
    <t>Proměření a zaregulování výkonnostních parametrů VZT zařízení vč. vypracování protokolu</t>
  </si>
  <si>
    <t>Měření hlučnosti VZT zařízení vč. vypracování protokolu</t>
  </si>
  <si>
    <t>Výrobní (dílenská) dokumentace</t>
  </si>
  <si>
    <t>Dokumentace skutečného provedení</t>
  </si>
  <si>
    <t xml:space="preserve">Dodavatelská dokumentace </t>
  </si>
  <si>
    <t xml:space="preserve">protokoly, atesty, revizní zprávy </t>
  </si>
  <si>
    <t>Doprava</t>
  </si>
  <si>
    <t>CENA  CELKEM BEZ DPH</t>
  </si>
  <si>
    <t>Jednotka</t>
  </si>
  <si>
    <t>Control</t>
  </si>
  <si>
    <t>TC num.</t>
  </si>
  <si>
    <t>Označení</t>
  </si>
  <si>
    <t>cena Kč</t>
  </si>
  <si>
    <t>cena</t>
  </si>
  <si>
    <t>price</t>
  </si>
  <si>
    <t>Material</t>
  </si>
  <si>
    <t>Práce</t>
  </si>
  <si>
    <t>Kabely a vodiče</t>
  </si>
  <si>
    <t>Kabel CYKY-J 4x150</t>
  </si>
  <si>
    <t>Kabel CYKY-J 4x25</t>
  </si>
  <si>
    <t>Kabel CYKY-J 5x25</t>
  </si>
  <si>
    <t>Kabel CYKY-J 3x1,5</t>
  </si>
  <si>
    <t>Kabel CYKY-O 3x1,5</t>
  </si>
  <si>
    <t>Kabel CYKY-J 3x2,5</t>
  </si>
  <si>
    <t>Kabel CYKY-J 5x1,5</t>
  </si>
  <si>
    <t>Kabel CYKY-J 5x2,5</t>
  </si>
  <si>
    <t>Kabel CYKY-J 5x4</t>
  </si>
  <si>
    <t>Kabel CYKY-J 5x6</t>
  </si>
  <si>
    <t>Kabel CYKY-J 5x10</t>
  </si>
  <si>
    <t>;</t>
  </si>
  <si>
    <t>Kabel PRAFlaDur-J 5x25</t>
  </si>
  <si>
    <t>Kabel PRAFlaDur-J 5x4</t>
  </si>
  <si>
    <t>Kabel PRAFlaDur-J 3x1,5</t>
  </si>
  <si>
    <t>Kabel PRAFlaDur-J 3x2,5</t>
  </si>
  <si>
    <t>Kabel JYTY 2x1</t>
  </si>
  <si>
    <t>Vodič CYA 6 žz</t>
  </si>
  <si>
    <t>Vodič CYA 10 žz</t>
  </si>
  <si>
    <t>Vodič CYA 16 žz</t>
  </si>
  <si>
    <t>Vodič CYA 25 žz</t>
  </si>
  <si>
    <t>Ochranné pospojení všech. Kov.částí VZT a další technologie</t>
  </si>
  <si>
    <t xml:space="preserve">Ukončení vodičů </t>
  </si>
  <si>
    <t>Osvětlení</t>
  </si>
  <si>
    <t>S1</t>
  </si>
  <si>
    <t>PALNAS 27W (61005188) - hlavní chodba a schodiště</t>
  </si>
  <si>
    <t>S2</t>
  </si>
  <si>
    <t>LED2 MIRA 25 3000K - boční chodba</t>
  </si>
  <si>
    <t>S3</t>
  </si>
  <si>
    <t>LED2 HULK 150 4000K - garáž</t>
  </si>
  <si>
    <t>S4</t>
  </si>
  <si>
    <t>Zápustná varianta svítidla do SDK - Voděodolná IP65 GU10 LED - zádveří bytů a koupelny,společná kuchyňka a WC</t>
  </si>
  <si>
    <t>S9</t>
  </si>
  <si>
    <t>LED2 BENO 1 3000K - 7NP otevřená pavlač</t>
  </si>
  <si>
    <t>S10</t>
  </si>
  <si>
    <t>Přisazené LED svítidlo ZONDO 24W, Studená bílá - technické místnosti v 1NP</t>
  </si>
  <si>
    <t>PIR</t>
  </si>
  <si>
    <t>LED stropní svítidlo VARSO O 24W IP54 se senzorem - vstupy</t>
  </si>
  <si>
    <t>Osvětlení byty - vývody v obytných místnostech</t>
  </si>
  <si>
    <t>Vývod nad zrcadlem v bytech</t>
  </si>
  <si>
    <t>NO</t>
  </si>
  <si>
    <t xml:space="preserve">ZN1110 LED svítidlo nouzové 35,1x11,1cm 3W 150lm 6500K IP65 </t>
  </si>
  <si>
    <t>Trubky, krabice, lišty, trasy</t>
  </si>
  <si>
    <t>Chránička kopoflex D110</t>
  </si>
  <si>
    <t>Chránička kopoflex D50</t>
  </si>
  <si>
    <t>Chránička HDPE 40</t>
  </si>
  <si>
    <t>Kabelový žlab 300/50 včetně výložníků a stojin po 1,5 m a upevňovacího materiálu včetně přepážky</t>
  </si>
  <si>
    <t>Upevnění kabelů pomocí třmenových příchytek pro kabely se zachováním funkčnosti při požáru</t>
  </si>
  <si>
    <t>Stoupací kabelový žebřík pozinkovaný š=500mm
středně těžký, včetně upevňovacího materiálu</t>
  </si>
  <si>
    <t>Kabelová drážka pod omítku 30x30-beton</t>
  </si>
  <si>
    <t>Kabelová drážka pod omítku 80x40-beton</t>
  </si>
  <si>
    <t>Vrtání otvorů do průměru 50mm-beton</t>
  </si>
  <si>
    <t>Finální úprava kabelových drážek pod omítkou-sádrování</t>
  </si>
  <si>
    <t>PVC elektroinstalační trubka tuhá D=40mm včetně držáků</t>
  </si>
  <si>
    <t>PVC elektroinstalační trubka tuhá D=25mm včetně držáků</t>
  </si>
  <si>
    <t>PVC elektroinstalační trubka tuhá D=20mm včetně držáků</t>
  </si>
  <si>
    <t>PVC elektroinstalační trubka ohebná D=40mm včetně držáků</t>
  </si>
  <si>
    <t>PVC elektroinstalační trubka ohebná D=32mm včetně držáků</t>
  </si>
  <si>
    <t>PVC elektroinstalační trubka ohebná D=25mm včetně držáků</t>
  </si>
  <si>
    <t>PVC elektroinstalační trubka ohebná D=20mm včetně držáků</t>
  </si>
  <si>
    <t>Instal.a přístrojové krabice (IP44) velká typ A12, na povrch</t>
  </si>
  <si>
    <t>OBO krabice odbočná</t>
  </si>
  <si>
    <t>Instal.a přístrojové krabice na povrch s požární odolností</t>
  </si>
  <si>
    <t>Krabice přístrojová rozvodná KPR 68 včetně vytvoření otvoru do zdi-beton</t>
  </si>
  <si>
    <t>Krabice s víčkem KO 100</t>
  </si>
  <si>
    <t>Krabice KOPOS KSK 100 PO IP66 100x100x60mm s požární odolností oranžová</t>
  </si>
  <si>
    <t>Vypínače a zásuvky</t>
  </si>
  <si>
    <t>GW42201 Požární tlačítko 120x120x50 IP55</t>
  </si>
  <si>
    <t>Vačkový spínač v krytu IP 65, uzamykatelný na zámek 16 A, 0-1, 3P</t>
  </si>
  <si>
    <t>Žaluziový spínač ABB Swing v bílé barvě</t>
  </si>
  <si>
    <t>Vypínač č.1 230V/10A IP20, pod omítku  ABB Swing</t>
  </si>
  <si>
    <t>Vypínač č.5 230V/10A IP20, pod omítku  ABB Swing</t>
  </si>
  <si>
    <t>Vypínač č.6 230V/10A IP20, pod omítku  ABB Swing</t>
  </si>
  <si>
    <t>Vypínač č.6+6 230V/10A IP20, pod omítku  ABB Swing</t>
  </si>
  <si>
    <t>Vypínač č.7 230V/10A IP20, pod omítku  ABB Swing</t>
  </si>
  <si>
    <t>Rámeček ABB Swing - jednonásobný</t>
  </si>
  <si>
    <t>Rámeček ABB Swing - dvojnásobný</t>
  </si>
  <si>
    <t>Rámeček ABB Swing - trojnásobný</t>
  </si>
  <si>
    <t>Rámeček ABB Swing -  pětinásobný</t>
  </si>
  <si>
    <t>Tlačítko 230V/10A IP20, pod omítku  ABB Swing</t>
  </si>
  <si>
    <t>Zásuvka 230V/16A, pod omítku IP20 - jednoduchá  ABB Swing</t>
  </si>
  <si>
    <t>Zásuvka 230V/16A, pod omítku IP20 - dvojitá  ABB Swing včetně rámečku</t>
  </si>
  <si>
    <t>Zásuvka 230V/16A, na povrch - do podhledu bytů pro VZT</t>
  </si>
  <si>
    <t>Detektor pohybu IP20, do podhledu, 360° Beg Luxomat s 1 kontaktem (např.PD3N-1C-FC)</t>
  </si>
  <si>
    <t>Pohybové čidlo ELEKTROBOCK CN20 360° bílá - schodiště</t>
  </si>
  <si>
    <t>Detektor plynu pro oxid uhličitý EVIKON E2608-CO2-230</t>
  </si>
  <si>
    <t>PT712-EI Termostat pro podlahové topení</t>
  </si>
  <si>
    <t>Termostat pro vpustě - venkovní</t>
  </si>
  <si>
    <t>Rozvaděče</t>
  </si>
  <si>
    <t>Rozváděč RK - nástěná rozvodnice. viz. výkres rozvaděče</t>
  </si>
  <si>
    <t>Rozváděč PO1 -  zápustná rozvodnice.viz. výkres rozvaděče</t>
  </si>
  <si>
    <t>Rozváděč PO2 - zápustná rozvodnice. viz. výkres rozvaděče</t>
  </si>
  <si>
    <t>Rozváděč RS - skříňoví rozvaděč. viz. výkres rozvaděče</t>
  </si>
  <si>
    <t>Rozváděč RPO - s protipožární odolností. viz. výkres rozvaděče</t>
  </si>
  <si>
    <t>UPS Legrand UPS KEOR T EVO 30kVA/30kW, 311034, 30 kVA/30kW včetně AKU-záloha 45min</t>
  </si>
  <si>
    <t>Rozváděč RE1 - s protipožární odolností. viz. výkres rozvaděče</t>
  </si>
  <si>
    <t>Rozváděč RE2 - s protipožární odolností. viz. výkres rozvaděče</t>
  </si>
  <si>
    <t>Rozváděč RE3 - s protipožární odolností. viz. výkres rozvaděče</t>
  </si>
  <si>
    <t>Rozváděč RE4 - s protipožární odolností. viz. výkres rozvaděče</t>
  </si>
  <si>
    <t>Rozváděč RE5 - s protipožární odolností. viz. výkres rozvaděče</t>
  </si>
  <si>
    <t>Rozváděč RE6 - s protipožární odolností. viz. výkres rozvaděče</t>
  </si>
  <si>
    <t>Rozváděč RE7 - s protipožární odolností. viz. výkres rozvaděče</t>
  </si>
  <si>
    <t>Zapojení rozvaděče RV</t>
  </si>
  <si>
    <t>Uzemnění</t>
  </si>
  <si>
    <t>Zemnící pásek FeZn 30x4</t>
  </si>
  <si>
    <t>Drát FeZn o10</t>
  </si>
  <si>
    <t>Svorky SK, SP, ostatní</t>
  </si>
  <si>
    <t>Antikorozní nátěr</t>
  </si>
  <si>
    <t>Svaření kosntrukcí k zemnící soustavě</t>
  </si>
  <si>
    <t>Hlavní ekvipotenciální přípojnice pro rozvaděč</t>
  </si>
  <si>
    <t>Vývody drátu pro hromosvod</t>
  </si>
  <si>
    <t>Vývody pásku pro zakladače</t>
  </si>
  <si>
    <t>Výkopové práce - nejsou součástí projektu</t>
  </si>
  <si>
    <t>Hromosvod</t>
  </si>
  <si>
    <t>Podpůrná trubka pro vodič HVI long s jímačem</t>
  </si>
  <si>
    <t>Držák podpůrné trubky na stěnu</t>
  </si>
  <si>
    <t>Sada pro upevnění vodičů HVI long</t>
  </si>
  <si>
    <t>Vodič HVI long šedý</t>
  </si>
  <si>
    <t>Sada připojovacích prvků – vnitřní uložení</t>
  </si>
  <si>
    <t>Připojovací prvek – vnější uložení</t>
  </si>
  <si>
    <t>Střešní držák vedení 4,7kg</t>
  </si>
  <si>
    <t>Držák vedení pro montáž na stěnu</t>
  </si>
  <si>
    <t>Zkušební svorka 8-10/16 mm</t>
  </si>
  <si>
    <t>Číselný štítek 16mm</t>
  </si>
  <si>
    <t>Zaváděcí tyč 16/1000 mm</t>
  </si>
  <si>
    <t>Držák na stěnu 16mm</t>
  </si>
  <si>
    <t>Plastová podložka</t>
  </si>
  <si>
    <t>Křížová svorka pro zaváděcí tyče</t>
  </si>
  <si>
    <t>Protikorozní páska – petrolat</t>
  </si>
  <si>
    <t>Výchozí revizní zpráva hromosvod</t>
  </si>
  <si>
    <t>Nabíjení elektromobilů</t>
  </si>
  <si>
    <r>
      <t xml:space="preserve">Wallbox - 22kW (např.ENSTO 2x22kW: EVF200W-B4BC) </t>
    </r>
    <r>
      <rPr>
        <sz val="10"/>
        <color rgb="FFFF0000"/>
        <rFont val="Arial Narrow"/>
        <family val="2"/>
        <charset val="238"/>
      </rPr>
      <t>- pouze montáž - dodávka objednatel</t>
    </r>
  </si>
  <si>
    <t>Ostatní</t>
  </si>
  <si>
    <t>Protipožární ucpávky po přechodu z PÚ</t>
  </si>
  <si>
    <t>Zaměření stávajících inženýrských sítí před zahájením zem.prací</t>
  </si>
  <si>
    <t>Geodetické zaměření tras</t>
  </si>
  <si>
    <t>Jeřáb</t>
  </si>
  <si>
    <t>Mechanizace</t>
  </si>
  <si>
    <t>Doprava materiálu</t>
  </si>
  <si>
    <t>Projektová dokumentace skutečného provedení stavby</t>
  </si>
  <si>
    <t>Koordinace s ostatními řemesly TZB</t>
  </si>
  <si>
    <t>Funkční zkoušky</t>
  </si>
  <si>
    <t>Výchozí revize</t>
  </si>
  <si>
    <t>Úklid staveniště</t>
  </si>
  <si>
    <t>Koordinace s provozovatelem LDS a poplatky za manipulace</t>
  </si>
  <si>
    <t xml:space="preserve">Akreditované měření osvětlení </t>
  </si>
  <si>
    <t>Odvoz a likvidace odpadu</t>
  </si>
  <si>
    <t>Zařízení staveniště</t>
  </si>
  <si>
    <t>Kabelové štítky</t>
  </si>
  <si>
    <t>Podružný materiál</t>
  </si>
  <si>
    <t>Mimo výkaz - vyplní zhotovitel</t>
  </si>
  <si>
    <t>Poznámky:</t>
  </si>
  <si>
    <t>Dodavatel (uchazeč) o vyspecifikovanou část se zavazuje překontrolovat výkaz výměr  s  příslušnou projektovou dokumentací, které nelze samostatně vydat a jsou na sebe přímo vázány. Případné rozpory VV a PD, či položky dle vlastní zkušenosti z realizace zahrne do svého rozpočtu.</t>
  </si>
  <si>
    <t>Uchazeč zahrne do své cenové nabídky všechny předpokládané materiály a výkony, které lze předpokládat nebo jsou nutné pro dokončení díla.</t>
  </si>
  <si>
    <t>Elektroinstalace - silnoproud</t>
  </si>
  <si>
    <t>Lokální detekce požáru (LDP)</t>
  </si>
  <si>
    <t>EPS (FAS)</t>
  </si>
  <si>
    <t>Ústředna/ústředny</t>
  </si>
  <si>
    <t>čidla, sireny, koplery (komponenty EPS)</t>
  </si>
  <si>
    <t>nasávací systém (jednotky, potrubí, pomocný materiál)</t>
  </si>
  <si>
    <t>kabely</t>
  </si>
  <si>
    <t>kabelové trasy</t>
  </si>
  <si>
    <t>REZERVA</t>
  </si>
  <si>
    <t>Dokumentace</t>
  </si>
  <si>
    <t>Požární ucpávky</t>
  </si>
  <si>
    <t>Stavební záležitosti</t>
  </si>
  <si>
    <t>Ústředna IQ8Control C</t>
  </si>
  <si>
    <t>Zobrazovací a ovládací panel CZ</t>
  </si>
  <si>
    <t>Periferní karta s pozicí pro 1MM</t>
  </si>
  <si>
    <t>Mikromodul Esserbus</t>
  </si>
  <si>
    <t>Akumuátor 12V/12Ah</t>
  </si>
  <si>
    <t xml:space="preserve">Optickokouřový hlásič IQ8Quad </t>
  </si>
  <si>
    <t xml:space="preserve">Termodiferenciální hlásič IQ8Quad </t>
  </si>
  <si>
    <t>Sokl pro automatické hlásiče IQ8 Quad</t>
  </si>
  <si>
    <t>Tlačítkový hlásič s izolátorem IQ8</t>
  </si>
  <si>
    <t>Skříňka tlačítkového hlásiče plastová červená IQ8</t>
  </si>
  <si>
    <t xml:space="preserve">Siréna LDP, červená </t>
  </si>
  <si>
    <t>Skříň ocelová EI30 DP1 1500x800x400mm</t>
  </si>
  <si>
    <t>ZŽ Drát CU4</t>
  </si>
  <si>
    <t>Kabel JY(St)Y 1x2x0,8</t>
  </si>
  <si>
    <t>Kabel PraflaGuard 1x2x0,8 E30 (B2cas1d1)</t>
  </si>
  <si>
    <t>Příchytka s požární odolností 6mm</t>
  </si>
  <si>
    <t>Úchytka svazku kabelů s požární odolností 42*33*62 mm</t>
  </si>
  <si>
    <t>Kotva do betonu s požární odolností 30 minut</t>
  </si>
  <si>
    <t>Trubka ohebná bezhalogenová průměr 20mm, včetně příchytek</t>
  </si>
  <si>
    <t>Trubka pevná bezhalogenová průměr 20mm, včetně příchytek</t>
  </si>
  <si>
    <t>Různé</t>
  </si>
  <si>
    <t>LM-107A - Autonomní hlásič kouře se sirénou</t>
  </si>
  <si>
    <t xml:space="preserve">Připojení ovládaných zařízení </t>
  </si>
  <si>
    <t>Utěsnění prostupů s požární odolností dle PBŘ</t>
  </si>
  <si>
    <t>Zaškolení obsluhy</t>
  </si>
  <si>
    <t>Doprava osob a materiálu</t>
  </si>
  <si>
    <t>Pronájem pojízdného lešení</t>
  </si>
  <si>
    <t>Drobný montážní materiál</t>
  </si>
  <si>
    <t>Pomocné zednické práce, prostupy, výkopy, doprava osob a materiálu</t>
  </si>
  <si>
    <t>Likvidace odpadu</t>
  </si>
  <si>
    <t xml:space="preserve">Uzemění ústředny </t>
  </si>
  <si>
    <t>Uvedení do provozu</t>
  </si>
  <si>
    <t>Programování</t>
  </si>
  <si>
    <t>Výchozí funkční zkouška</t>
  </si>
  <si>
    <t>Koordinační funkční zkouška</t>
  </si>
  <si>
    <t>Vytvoření skupin hlásičů a návazností pro naprogramování ústředny a ovládaných zařízení</t>
  </si>
  <si>
    <t>Koordinace s ostatními profesemi</t>
  </si>
  <si>
    <t>Koordinace kabelobých tras</t>
  </si>
  <si>
    <t>Strukturovaná kabeláž a zvonky</t>
  </si>
  <si>
    <t>Stojanový datový rozvaděč 42U/800x1000mm</t>
  </si>
  <si>
    <t>Podstavec pro stojanový datový rozvadač 800x1000mm, výška 100 mm</t>
  </si>
  <si>
    <t>Střešní ventilace pro datový rozvaděč, 4 ventilátory, digitální termostat</t>
  </si>
  <si>
    <t xml:space="preserve">Kartáč do střechy/dna datového rozvaděče </t>
  </si>
  <si>
    <t>19" nap.panel 8x230V ČSN,vypínač,přep.och.,tep.pojistka, 3m</t>
  </si>
  <si>
    <t>Patchpanel 24 portů prázdný</t>
  </si>
  <si>
    <t>Keystone nestíněný cat.6</t>
  </si>
  <si>
    <t>Zaslepovací modul do patch panelu</t>
  </si>
  <si>
    <t>Vyvazovací panel vertikální 42U</t>
  </si>
  <si>
    <t>Vyvazovací panel s oky 1U</t>
  </si>
  <si>
    <t>POE switch TP-Link TL-SG2428P nebo vhodný ekvivalent</t>
  </si>
  <si>
    <t>Propojovací kabel nestíněný cat.6, 0,3m</t>
  </si>
  <si>
    <t>Dvojitá zásuvka pro konektory keystone, modul 45x45 - ABB Swing</t>
  </si>
  <si>
    <t>Krabice přístrojová rozvodná KPR 68</t>
  </si>
  <si>
    <t>Rámeček viz. PD silnorpoud</t>
  </si>
  <si>
    <t>Popisný štítek na zásuvku SK</t>
  </si>
  <si>
    <t>Datový kabel UTP cat. 6</t>
  </si>
  <si>
    <t>Datový kabel FTP PE cat. 6</t>
  </si>
  <si>
    <t>Trubka PVC 32mm hrdlovaná včetně příchytek a spojek</t>
  </si>
  <si>
    <t>Trubka PVC 32mm ohebná</t>
  </si>
  <si>
    <t>Chránička KOPOS DN50</t>
  </si>
  <si>
    <t>Ocelový kabelový žlab 100/50 včetně kotvení a tvarovek</t>
  </si>
  <si>
    <t>Domácí telefon</t>
  </si>
  <si>
    <t>9155211C</t>
  </si>
  <si>
    <t>2N® IP Verso 2.0 - Hlavní jednotka s kamerou</t>
  </si>
  <si>
    <t>5 tlačítek</t>
  </si>
  <si>
    <t>Rám pro povrchovou instalaci se 3 moduly</t>
  </si>
  <si>
    <t>Montážní deska 3 x 3 moduly</t>
  </si>
  <si>
    <t>91378601WH</t>
  </si>
  <si>
    <t>2N® Indoor View, bílá verze</t>
  </si>
  <si>
    <t>Vnitřní krabice pro zapuštěnou instalaci</t>
  </si>
  <si>
    <t xml:space="preserve">Zvonkové tlačítko ABB swing včetně rámečku - ke dveřím u bytu </t>
  </si>
  <si>
    <t>Konektor RJ45</t>
  </si>
  <si>
    <t>Zapojení a zprovoznění systému</t>
  </si>
  <si>
    <t>Popis tlačítek zvonků</t>
  </si>
  <si>
    <t>STA společná televizní anténa</t>
  </si>
  <si>
    <t>EVERCON anténní komplet</t>
  </si>
  <si>
    <t>Stožár trubka 2m skládaná, p. 40/50mm se základnou na dvě dlaždice</t>
  </si>
  <si>
    <t>STA zásuvka koncová včetně krytu - ABB Swing</t>
  </si>
  <si>
    <t>Evercon AH-707 Domovní zesilovač 30 dB pro 4 - 8 TV</t>
  </si>
  <si>
    <t>Plastový box IP65 500x700x245 mm uzamykatelné</t>
  </si>
  <si>
    <t>Plastový box IP65 pro bleskpojistku</t>
  </si>
  <si>
    <t>Bleskojistka PROFI SPKO-F75-SAT/TV-B/F-F</t>
  </si>
  <si>
    <t>F - konektory</t>
  </si>
  <si>
    <t>Kabel koaxiální  Cu / 100m / 6,9 mm CB125</t>
  </si>
  <si>
    <t>Kabel koaxiální Televes T100 PE 215501 Cu / 100m / 6,6 mm venkovní</t>
  </si>
  <si>
    <t>Certifikační měření metalická kabeláž</t>
  </si>
  <si>
    <t>Stavební přípomoci, prostupy, kotverní …</t>
  </si>
  <si>
    <t>Zkoušky, doklady</t>
  </si>
  <si>
    <t>Dokumentace skutečného prvedení stavby</t>
  </si>
  <si>
    <t>Uzemění rozvaděče</t>
  </si>
  <si>
    <t>Koordinace kabelových tras</t>
  </si>
  <si>
    <t>Revize včetně funkční zkoušky</t>
  </si>
  <si>
    <t>Utěsnění prostopů s požární odolnostní dle PBŘ</t>
  </si>
  <si>
    <t>Pomocný materiál</t>
  </si>
  <si>
    <t>Elektroinstalace - slaboproud</t>
  </si>
  <si>
    <t>Profese</t>
  </si>
  <si>
    <t xml:space="preserve">Součet    A  </t>
  </si>
  <si>
    <t xml:space="preserve">Součet    B  </t>
  </si>
  <si>
    <t>Poplatek za uložení zeminy a kamení na recyklační skládce (skládkovné) kód odpadu 17 05 04</t>
  </si>
  <si>
    <r>
      <t>Sestavení nákladů</t>
    </r>
    <r>
      <rPr>
        <sz val="11"/>
        <color theme="1"/>
        <rFont val="Arial"/>
        <family val="2"/>
        <charset val="238"/>
      </rPr>
      <t xml:space="preserve"> - Vlastní BD  S</t>
    </r>
    <r>
      <rPr>
        <b/>
        <sz val="11"/>
        <color theme="1"/>
        <rFont val="Arial"/>
        <family val="2"/>
        <charset val="238"/>
      </rPr>
      <t>O 01</t>
    </r>
  </si>
  <si>
    <t>Výtah Schindler 3000</t>
  </si>
  <si>
    <t>Systém ochrany proti pádu</t>
  </si>
  <si>
    <t>Parkovací zařízení DE-63 (zakladače)</t>
  </si>
  <si>
    <t>bytový dům Hlaváčkova  II, (č.p.93),Praha5- UT</t>
  </si>
  <si>
    <t>22. 1. 2025</t>
  </si>
  <si>
    <t>Montáž fasádních žaluzií před okenní nebo dveřní otvor ovládaných motorem, včetně krycího plechu a vodících profilů, pl přes 4 do 6 m2</t>
  </si>
  <si>
    <t>Montáž fasádních žaluzií před okenní nebo dveřní otvor ovládaných motorem, včetně krycího plechu a vodících profilů, pl přes 6 do 8 m2</t>
  </si>
  <si>
    <t>7866000r</t>
  </si>
  <si>
    <t>7866001r</t>
  </si>
  <si>
    <t>7866002r</t>
  </si>
  <si>
    <t>7866003r</t>
  </si>
  <si>
    <t>786  Stínění  -žaluzie</t>
  </si>
  <si>
    <t>PPřesun hmot procentní pro stínění a čalounické úpravy v objektech v přes 12 do 24 m</t>
  </si>
  <si>
    <r>
      <rPr>
        <b/>
        <i/>
        <sz val="9"/>
        <color rgb="FF0000FF"/>
        <rFont val="Arial"/>
        <family val="2"/>
        <charset val="238"/>
      </rPr>
      <t>ŽA 01</t>
    </r>
    <r>
      <rPr>
        <i/>
        <sz val="9"/>
        <color rgb="FF0000FF"/>
        <rFont val="Arial"/>
        <family val="2"/>
        <charset val="238"/>
      </rPr>
      <t>-žaluzie venkovní, přiznaná, v. pouzdra 400 mm, typ lamel "Z" 3000x2200</t>
    </r>
  </si>
  <si>
    <r>
      <rPr>
        <b/>
        <i/>
        <sz val="9"/>
        <color rgb="FF0000FF"/>
        <rFont val="Arial"/>
        <family val="2"/>
        <charset val="238"/>
      </rPr>
      <t>ŽA 02</t>
    </r>
    <r>
      <rPr>
        <i/>
        <sz val="9"/>
        <color rgb="FF0000FF"/>
        <rFont val="Arial"/>
        <family val="2"/>
        <charset val="238"/>
      </rPr>
      <t>-žaluzie venkovní, přiznaná, v. pouzdra 400 mm, typ lamel "Z" 2000x2200</t>
    </r>
  </si>
  <si>
    <r>
      <rPr>
        <b/>
        <i/>
        <sz val="9"/>
        <color rgb="FF0000FF"/>
        <rFont val="Arial"/>
        <family val="2"/>
        <charset val="238"/>
      </rPr>
      <t>ŽA 03</t>
    </r>
    <r>
      <rPr>
        <i/>
        <sz val="9"/>
        <color rgb="FF0000FF"/>
        <rFont val="Arial"/>
        <family val="2"/>
        <charset val="238"/>
      </rPr>
      <t>-žaluzie venkovní, skrytá, podomítkový bal z purenitu,v. pouzdra 400 mm, typ lamel "Z" 3000x2200</t>
    </r>
  </si>
  <si>
    <r>
      <rPr>
        <b/>
        <i/>
        <sz val="9"/>
        <color rgb="FF0000FF"/>
        <rFont val="Arial"/>
        <family val="2"/>
        <charset val="238"/>
      </rPr>
      <t>ŽA 04</t>
    </r>
    <r>
      <rPr>
        <i/>
        <sz val="9"/>
        <color rgb="FF0000FF"/>
        <rFont val="Arial"/>
        <family val="2"/>
        <charset val="238"/>
      </rPr>
      <t>-žaluzie venkovní, skrytá, podomítkový bal z purenitu,v. pouzdra 400 mm, typ lamel "Z" 3000x1800 mm</t>
    </r>
  </si>
  <si>
    <t>764226404r</t>
  </si>
  <si>
    <t>Oplechování parapetů rovných mechanicky kotvené z lakovaného Al plechu rš 282 mm</t>
  </si>
  <si>
    <t>Jednotková cena je za kompletní provedení včetně všech podkladních,kotevních ,doplnkových prvků  ! Podrobný popis viz tabulky výrobků.</t>
  </si>
  <si>
    <t>Oplechování horních ploch a nadezdívek (atik) z lakovaného Al plechu mechanicky kotvené rš 772 mm</t>
  </si>
  <si>
    <t>Oplechování parapetů rovných mechanicky kotvené z Al plechu rš 157 mm</t>
  </si>
  <si>
    <t>Oplechování římsy rovné mechanicky kotvené z Al plechu rš 275 mm</t>
  </si>
  <si>
    <t>764224409r</t>
  </si>
  <si>
    <t>764224411r</t>
  </si>
  <si>
    <t>764521415r</t>
  </si>
  <si>
    <t>764226402r</t>
  </si>
  <si>
    <t>764228404r</t>
  </si>
  <si>
    <r>
      <t>Zákryt rozvaděčové skříně  2600/3120 označ.</t>
    </r>
    <r>
      <rPr>
        <b/>
        <sz val="9"/>
        <rFont val="Arial"/>
        <family val="2"/>
        <charset val="238"/>
      </rPr>
      <t>Z24</t>
    </r>
  </si>
  <si>
    <r>
      <t>Konzola pro kotvení římsy označ.</t>
    </r>
    <r>
      <rPr>
        <b/>
        <sz val="9"/>
        <rFont val="Arial"/>
        <family val="2"/>
        <charset val="238"/>
      </rPr>
      <t>Z25</t>
    </r>
  </si>
  <si>
    <r>
      <t>Konzola pro kotvení římsy označ.</t>
    </r>
    <r>
      <rPr>
        <b/>
        <sz val="9"/>
        <rFont val="Arial"/>
        <family val="2"/>
        <charset val="238"/>
      </rPr>
      <t>Z26</t>
    </r>
  </si>
  <si>
    <r>
      <t>Konzola pro kotvení římsy označ.</t>
    </r>
    <r>
      <rPr>
        <b/>
        <sz val="9"/>
        <rFont val="Arial"/>
        <family val="2"/>
        <charset val="238"/>
      </rPr>
      <t>Z27</t>
    </r>
  </si>
  <si>
    <r>
      <t>Konzola pro kotvení římsy označ.</t>
    </r>
    <r>
      <rPr>
        <b/>
        <sz val="9"/>
        <rFont val="Arial"/>
        <family val="2"/>
        <charset val="238"/>
      </rPr>
      <t>Z28</t>
    </r>
  </si>
  <si>
    <r>
      <t>Konzola pro kotvení římsy označ.</t>
    </r>
    <r>
      <rPr>
        <b/>
        <sz val="9"/>
        <rFont val="Arial"/>
        <family val="2"/>
        <charset val="238"/>
      </rPr>
      <t>Z29</t>
    </r>
  </si>
  <si>
    <r>
      <t>Konzola pro kotvení římsy označ.</t>
    </r>
    <r>
      <rPr>
        <b/>
        <sz val="9"/>
        <rFont val="Arial"/>
        <family val="2"/>
        <charset val="238"/>
      </rPr>
      <t>Z30</t>
    </r>
  </si>
  <si>
    <t>7671023r</t>
  </si>
  <si>
    <t>7671024r</t>
  </si>
  <si>
    <t>7671025r</t>
  </si>
  <si>
    <t>7671026r</t>
  </si>
  <si>
    <t>7671027r</t>
  </si>
  <si>
    <t>7671029r</t>
  </si>
  <si>
    <t>(1,38)*(3,83+10,76+5,99)</t>
  </si>
  <si>
    <r>
      <t>Montáž kontaktního zateplení vnějších stěn lepením a mechanickým kotvením polystyrénových desek do betonu tl.50 mm</t>
    </r>
    <r>
      <rPr>
        <i/>
        <sz val="9"/>
        <rFont val="Arial"/>
        <family val="2"/>
        <charset val="238"/>
      </rPr>
      <t xml:space="preserve"> = horní plochy atik</t>
    </r>
  </si>
  <si>
    <t>K.05 =54,95*0,5</t>
  </si>
  <si>
    <t>K.06b =11,4*0,68</t>
  </si>
  <si>
    <t>K.06a =0,5*41</t>
  </si>
  <si>
    <t>K.07 =20,2*0,5</t>
  </si>
  <si>
    <t>622211011r</t>
  </si>
  <si>
    <t>622211041r</t>
  </si>
  <si>
    <t>šachty</t>
  </si>
  <si>
    <t>1,48*1,22+3,05*1,22+1,08*1,38+0,98*2,4*2+1,03*1,58+</t>
  </si>
  <si>
    <r>
      <t>Montáž kontaktního zateplení vnějších stěn lepením a mechanickým kotvením polystyrénových desek do betonu tl.150 mm</t>
    </r>
    <r>
      <rPr>
        <i/>
        <sz val="9"/>
        <rFont val="Arial"/>
        <family val="2"/>
        <charset val="238"/>
      </rPr>
      <t xml:space="preserve"> = horní plochy šachty</t>
    </r>
  </si>
  <si>
    <t>(1,48+1,22+3,05+1,22+1,08+1,38+0,98*2+2,4*2+1,03+1,58)*1,1</t>
  </si>
  <si>
    <t>Příčka z vápenopískových přesných plných tvárnic 5DF přes P15 do P25 tl 150 mm</t>
  </si>
  <si>
    <t>(0,26*0,5*3+0,26*0,5*4*2)*-1</t>
  </si>
  <si>
    <t>Část:         A-01  Vnitřní kanalizace</t>
  </si>
  <si>
    <t>Popis položky</t>
  </si>
  <si>
    <t>m.j.</t>
  </si>
  <si>
    <t>jednotková cena</t>
  </si>
  <si>
    <t>jedn.</t>
  </si>
  <si>
    <t>materiál</t>
  </si>
  <si>
    <t>montáž</t>
  </si>
  <si>
    <t>celkem</t>
  </si>
  <si>
    <t>hmotn.(t)</t>
  </si>
  <si>
    <t>17-1109</t>
  </si>
  <si>
    <t>DN 100</t>
  </si>
  <si>
    <t xml:space="preserve">m </t>
  </si>
  <si>
    <t>17-1111</t>
  </si>
  <si>
    <t>DN 125</t>
  </si>
  <si>
    <t>17-1112</t>
  </si>
  <si>
    <t>DN 150</t>
  </si>
  <si>
    <t>17-4214</t>
  </si>
  <si>
    <t>Tvarovka čistící KGRE 150</t>
  </si>
  <si>
    <t>Specifikace 721 17</t>
  </si>
  <si>
    <t>17-001</t>
  </si>
  <si>
    <t>oblouk PP-B 100/45°</t>
  </si>
  <si>
    <t>17-002</t>
  </si>
  <si>
    <t>oblouk PP-B 125/45°</t>
  </si>
  <si>
    <t>17-003</t>
  </si>
  <si>
    <t>oblouk PP-B 150/45°</t>
  </si>
  <si>
    <t>17-004</t>
  </si>
  <si>
    <t>oblouk PP-B 150/87°</t>
  </si>
  <si>
    <t>17-005</t>
  </si>
  <si>
    <t>odbočka PP-EA 100/100/45°</t>
  </si>
  <si>
    <t>17-006</t>
  </si>
  <si>
    <t>odbočka PP-EA 125/100/45°</t>
  </si>
  <si>
    <t>17-007</t>
  </si>
  <si>
    <t>odbočka PP-EA 125/125/45°</t>
  </si>
  <si>
    <t>17-008</t>
  </si>
  <si>
    <t>odbočka PP-EA 150/100/45°</t>
  </si>
  <si>
    <t>17-009</t>
  </si>
  <si>
    <t>odbočka PP-EA 150/125/45°</t>
  </si>
  <si>
    <t>17-010</t>
  </si>
  <si>
    <t>odbočka PP-EA 150/150/45°</t>
  </si>
  <si>
    <t>17-011</t>
  </si>
  <si>
    <t>redukce PP-R 100/125</t>
  </si>
  <si>
    <t>17-012</t>
  </si>
  <si>
    <t>redukce PP-R 100/150</t>
  </si>
  <si>
    <t>17-013</t>
  </si>
  <si>
    <t>redukce PP-R 125/150</t>
  </si>
  <si>
    <t>17-014</t>
  </si>
  <si>
    <t>přechodka na kameninové hrdlo KGUSM 150</t>
  </si>
  <si>
    <t>17-4101</t>
  </si>
  <si>
    <t>HT 40x1,8 mm</t>
  </si>
  <si>
    <t>17-4102</t>
  </si>
  <si>
    <t>HT 50x1,8 mm</t>
  </si>
  <si>
    <t>17-4103</t>
  </si>
  <si>
    <t>HT 75x1,9 mm</t>
  </si>
  <si>
    <t>17-4104</t>
  </si>
  <si>
    <t>HT 110x2,7 mm</t>
  </si>
  <si>
    <t>17-4105</t>
  </si>
  <si>
    <t>HT 125x3,1 mm</t>
  </si>
  <si>
    <t>17-4112</t>
  </si>
  <si>
    <t>montáž čistící tvarovky HT-ČK 110</t>
  </si>
  <si>
    <t>17-4113</t>
  </si>
  <si>
    <t>montáž čistící tvarovky HT-ČK 125</t>
  </si>
  <si>
    <t>Specifikace  721 17</t>
  </si>
  <si>
    <t>Ostatní plastové tvarovky</t>
  </si>
  <si>
    <t>17-101</t>
  </si>
  <si>
    <t>paralelní odbočka HTPA 100/100 /15°</t>
  </si>
  <si>
    <t>17-102</t>
  </si>
  <si>
    <t>redukce HTR 40/50</t>
  </si>
  <si>
    <t>17-103</t>
  </si>
  <si>
    <t>redukce HTR 50/110</t>
  </si>
  <si>
    <t>17-104</t>
  </si>
  <si>
    <t>redukce HTR 75/110</t>
  </si>
  <si>
    <t>17-105</t>
  </si>
  <si>
    <t>redukce HTR 110/125</t>
  </si>
  <si>
    <t>17-106</t>
  </si>
  <si>
    <t>čistící kus HTRE 110</t>
  </si>
  <si>
    <t>17-107</t>
  </si>
  <si>
    <t>čistící kus HTRE 125</t>
  </si>
  <si>
    <t>17-201</t>
  </si>
  <si>
    <t>NG-DN70</t>
  </si>
  <si>
    <t>17-202</t>
  </si>
  <si>
    <t>NG-DN100</t>
  </si>
  <si>
    <t>17-203</t>
  </si>
  <si>
    <t>NG-DN125</t>
  </si>
  <si>
    <t>kolena plast.zvukověizol.potrubí</t>
  </si>
  <si>
    <t>17-301</t>
  </si>
  <si>
    <t>NG 50/45°</t>
  </si>
  <si>
    <t>17-302</t>
  </si>
  <si>
    <t>NG 75/45°</t>
  </si>
  <si>
    <t>17-303</t>
  </si>
  <si>
    <t>NG 75/87,5°</t>
  </si>
  <si>
    <t>17-304</t>
  </si>
  <si>
    <t>NG 110/30°</t>
  </si>
  <si>
    <t>17-305</t>
  </si>
  <si>
    <t>NG 110/45°</t>
  </si>
  <si>
    <t>17-306</t>
  </si>
  <si>
    <t>NG 110/87,5°</t>
  </si>
  <si>
    <t>17-307</t>
  </si>
  <si>
    <t>NG 125/30°</t>
  </si>
  <si>
    <t>17-308</t>
  </si>
  <si>
    <t>NG 125/45°</t>
  </si>
  <si>
    <t>odbočné tvarovky zvukověizol.potrubí</t>
  </si>
  <si>
    <t>17-309</t>
  </si>
  <si>
    <t>NG 110/50/45°</t>
  </si>
  <si>
    <t>17-310</t>
  </si>
  <si>
    <t>NG 110/50/87,5°</t>
  </si>
  <si>
    <t>17-311</t>
  </si>
  <si>
    <t>NG 110/75/45°</t>
  </si>
  <si>
    <t>17-312</t>
  </si>
  <si>
    <t>NG 110/75/87,5°</t>
  </si>
  <si>
    <t>17-313</t>
  </si>
  <si>
    <t>NG 110/110/45°</t>
  </si>
  <si>
    <t>17-314</t>
  </si>
  <si>
    <t>NG 110/110/87,5°</t>
  </si>
  <si>
    <t>17-315</t>
  </si>
  <si>
    <t>NG 125/75/87,5°</t>
  </si>
  <si>
    <t>17-316</t>
  </si>
  <si>
    <t>NG 125/110/87,5°</t>
  </si>
  <si>
    <t>17-317</t>
  </si>
  <si>
    <t>dvojitá rohová odbočka 110/110/110</t>
  </si>
  <si>
    <t>čistící tvarovky zvukověizol.potrubí</t>
  </si>
  <si>
    <t>17-318</t>
  </si>
  <si>
    <t>NG-RE 100</t>
  </si>
  <si>
    <t>17-319</t>
  </si>
  <si>
    <t>NG-RE 125</t>
  </si>
  <si>
    <t>redukce zvukověizol.potrubí</t>
  </si>
  <si>
    <t>17-320</t>
  </si>
  <si>
    <t>NGR 40/50</t>
  </si>
  <si>
    <t>17-321</t>
  </si>
  <si>
    <t>NGR 50/75</t>
  </si>
  <si>
    <t>17-322</t>
  </si>
  <si>
    <t>NGR 75/100</t>
  </si>
  <si>
    <t>17-323</t>
  </si>
  <si>
    <t>NGR 100/125</t>
  </si>
  <si>
    <t>Specifikace trubních zvukověizol.úchytek</t>
  </si>
  <si>
    <t>17-400</t>
  </si>
  <si>
    <t>objímky pro uchycení potrubí</t>
  </si>
  <si>
    <t>17-801</t>
  </si>
  <si>
    <t>RS 10/32/030 pro potrubí vnějšího průměru 32 mm</t>
  </si>
  <si>
    <t>17-802</t>
  </si>
  <si>
    <t>RS 10/40/030 pro potrubí vnějšího průměru 40 mm</t>
  </si>
  <si>
    <t>17-803</t>
  </si>
  <si>
    <t>RS 10/50/030 pro potrubí vnějšího průměru 50 mm</t>
  </si>
  <si>
    <t>17-804</t>
  </si>
  <si>
    <t>RS 10/110/030 pro potrubí vnějšího průměru 110 mm</t>
  </si>
  <si>
    <t>17-805</t>
  </si>
  <si>
    <t>RS 10/125/030 pro potrubí vnějšího průměru 125 mm</t>
  </si>
  <si>
    <t>vláknocement.trubka dl.do 500 mm</t>
  </si>
  <si>
    <t>17-806</t>
  </si>
  <si>
    <t>PFR-150 (vnitřní 78-111)</t>
  </si>
  <si>
    <t>17-807</t>
  </si>
  <si>
    <t>PFR-200 (vnitřní 108-144)</t>
  </si>
  <si>
    <t>17-808</t>
  </si>
  <si>
    <t>PFR-250 (vnitřní 142-187)</t>
  </si>
  <si>
    <t>montážní pomůcka pro vláknocementovou trubku</t>
  </si>
  <si>
    <t>17-809</t>
  </si>
  <si>
    <t>PFRMD150</t>
  </si>
  <si>
    <t>17-810</t>
  </si>
  <si>
    <t>PFRMD200</t>
  </si>
  <si>
    <t>17-811</t>
  </si>
  <si>
    <t>PFRMD250</t>
  </si>
  <si>
    <t>těsnící sada (pozinkovaná), zdvojená pro potrubí</t>
  </si>
  <si>
    <t>17-812</t>
  </si>
  <si>
    <t>DN100 / PDE-Permur 150 (108-111)</t>
  </si>
  <si>
    <t>17-813</t>
  </si>
  <si>
    <t>DN125 / PDE-Permur 200 (132-136)</t>
  </si>
  <si>
    <t>17-814</t>
  </si>
  <si>
    <t>DN150 / PDE-Permur 250 (157-162)</t>
  </si>
  <si>
    <t>Těsnící manžeta</t>
  </si>
  <si>
    <t>17-815</t>
  </si>
  <si>
    <t>HL800P/75</t>
  </si>
  <si>
    <t>17-816</t>
  </si>
  <si>
    <t>HL800P/110</t>
  </si>
  <si>
    <t xml:space="preserve">722 18 - Ochrana potrubí </t>
  </si>
  <si>
    <t>18-1114</t>
  </si>
  <si>
    <t>DN 40 (jednou vrstvou plstěnými pásy)</t>
  </si>
  <si>
    <t>18-1116</t>
  </si>
  <si>
    <t>DN 50 a DN 65 (jednou vrstvou plstěnými pásy)</t>
  </si>
  <si>
    <t>18-1117</t>
  </si>
  <si>
    <t>DN 80 (jednou vrstvou plstěnými pásy)</t>
  </si>
  <si>
    <t>18-1118</t>
  </si>
  <si>
    <t>DN 100 (jednou vrstvou plstěnými pásy)</t>
  </si>
  <si>
    <t>18-1119</t>
  </si>
  <si>
    <t>do DN 200 (jednou vrstvou plstěnými pásy)</t>
  </si>
  <si>
    <t>18-001</t>
  </si>
  <si>
    <t>NG-DN75</t>
  </si>
  <si>
    <t>18-002</t>
  </si>
  <si>
    <t>NG-DN110</t>
  </si>
  <si>
    <t>18-003</t>
  </si>
  <si>
    <t>721 19 - Zřízení přípojek na potrubí</t>
  </si>
  <si>
    <t>19-4104</t>
  </si>
  <si>
    <t>vyvedení odpadních výpustek 40x1,8 mm</t>
  </si>
  <si>
    <t>19-4105</t>
  </si>
  <si>
    <t>vyvedení odpadních výpustek 50x1,8 mm</t>
  </si>
  <si>
    <t>19-4109</t>
  </si>
  <si>
    <t>vyvedení odpadních výpustek 110x2,7 mm</t>
  </si>
  <si>
    <t>721 21 - Podlahové vpustě a dvorní vtoky</t>
  </si>
  <si>
    <t>21-2305</t>
  </si>
  <si>
    <t>montáž vpustě prádelní do DN 100</t>
  </si>
  <si>
    <t>Specifikace 721 21</t>
  </si>
  <si>
    <t>21-001</t>
  </si>
  <si>
    <t>HL 310 Pr Blue (Primus)</t>
  </si>
  <si>
    <t>721 22 - Zápachové uzávěrky</t>
  </si>
  <si>
    <t>22-1201</t>
  </si>
  <si>
    <t>uzávěrka zápachová  DN 40 (montáž)</t>
  </si>
  <si>
    <t>Specifikace 721 22</t>
  </si>
  <si>
    <t>22-001</t>
  </si>
  <si>
    <t>HL 20 plastový vtok bez zápach.uzávěrky</t>
  </si>
  <si>
    <t>22-002</t>
  </si>
  <si>
    <t xml:space="preserve">HL 21/32 plastový vtok se zápach.uzávěrkou </t>
  </si>
  <si>
    <t>22-003</t>
  </si>
  <si>
    <t xml:space="preserve">HL 136N (plastový kondenzační sifon DN40) </t>
  </si>
  <si>
    <t>22-004</t>
  </si>
  <si>
    <t>HL 138N (podomítkový) kondenzační sifon DN40</t>
  </si>
  <si>
    <t>721 23 - Střešní vtoky</t>
  </si>
  <si>
    <t>23-3115</t>
  </si>
  <si>
    <t>montáž střešních vtoků plastových DN 100</t>
  </si>
  <si>
    <t>Specifikace 721 23</t>
  </si>
  <si>
    <t>23-001</t>
  </si>
  <si>
    <t>stř.vtok provedení HL 64.1P/7 s el.ohř. 230V/10-30W</t>
  </si>
  <si>
    <t>(bez termostatu), vodorovný odtok DN70, hltnost</t>
  </si>
  <si>
    <t>min.Q=6,0 l/s, s továrně připojenou PVC přírubou</t>
  </si>
  <si>
    <t>23-002</t>
  </si>
  <si>
    <t xml:space="preserve">nástavec stř.vtoku, provedení HL 65P s továrně </t>
  </si>
  <si>
    <t>připojenou PVC izolační přírubou</t>
  </si>
  <si>
    <t>23-003</t>
  </si>
  <si>
    <t>odvodňovací kroužek HL160 pro zatravněné střechy</t>
  </si>
  <si>
    <t>23-004</t>
  </si>
  <si>
    <t>nástavec HL350 pro zatravněné střechy</t>
  </si>
  <si>
    <t>721 27 - Ventilační hlavice</t>
  </si>
  <si>
    <t>27-3149</t>
  </si>
  <si>
    <t>plastová větrací hlavice HL 810/100</t>
  </si>
  <si>
    <t>17-1435</t>
  </si>
  <si>
    <t>PP-RCT trubka EVO d-25 mm</t>
  </si>
  <si>
    <t>17-1438</t>
  </si>
  <si>
    <t>PP-RCT trubka EVO d-32 mm</t>
  </si>
  <si>
    <t>722 17 - Pevné body plast.potr., upevnění potrubí</t>
  </si>
  <si>
    <t>17-901</t>
  </si>
  <si>
    <t>upevnění ostatních trubních rozvodů DN20</t>
  </si>
  <si>
    <t>17-902</t>
  </si>
  <si>
    <t>upevnění ostatních trubních rozvodů DN25</t>
  </si>
  <si>
    <t>722 18 - Ochrana potrubí</t>
  </si>
  <si>
    <t>Termoizolačními pásy bez samolepícího uzávěru</t>
  </si>
  <si>
    <t>montáž do DN 25</t>
  </si>
  <si>
    <t>Specifikace 722 18</t>
  </si>
  <si>
    <t>Termoizolační pásy tl. stěny 6 mm</t>
  </si>
  <si>
    <t>18-101</t>
  </si>
  <si>
    <t>hadice 28/6 mm</t>
  </si>
  <si>
    <t>18-102</t>
  </si>
  <si>
    <t>hadice 35/6 mm</t>
  </si>
  <si>
    <t>721 - Revizní šachty RŠ a ostatní objekty</t>
  </si>
  <si>
    <t>721-001</t>
  </si>
  <si>
    <t xml:space="preserve">vertikální vírový ventil VV-Flow DN40 </t>
  </si>
  <si>
    <t>nastavený na místě realizace pro max.průtok</t>
  </si>
  <si>
    <t>dešťových vod v množství Q=0,50, l/s</t>
  </si>
  <si>
    <t>instalovaný na odtoku z retenční nádrže</t>
  </si>
  <si>
    <t>(kompletní dodávka a montáž)</t>
  </si>
  <si>
    <t>721 29 - Ostatní</t>
  </si>
  <si>
    <t>29-0111</t>
  </si>
  <si>
    <t>zkouška těsnosti kanalizace vodou do DN 125</t>
  </si>
  <si>
    <t>29-0112</t>
  </si>
  <si>
    <t>zkouška těsnosti kanalizace vodou DN 150 do DN 200</t>
  </si>
  <si>
    <t>29-0226</t>
  </si>
  <si>
    <t>tlaková zkouška potr. závitového do DN 50</t>
  </si>
  <si>
    <t>29-0234</t>
  </si>
  <si>
    <t>proplach potrubí do DN 80</t>
  </si>
  <si>
    <t>Vnitřní kanalizace mezisoučet</t>
  </si>
  <si>
    <t>721 - Ostatní vícenáklady</t>
  </si>
  <si>
    <t>721-101</t>
  </si>
  <si>
    <t>Zhutnění podloží z hornin nesoudržných do 92% PS</t>
  </si>
  <si>
    <t>vibrační deskou</t>
  </si>
  <si>
    <t xml:space="preserve">Vysekání rýh ve zdi cihelné 10 x 20 cm </t>
  </si>
  <si>
    <t xml:space="preserve">Hrubá výplň rýh ve stěnách maltou z SMS </t>
  </si>
  <si>
    <t>Svislá doprava suti a vybouraných hmot (podlaží)</t>
  </si>
  <si>
    <t>Svislá doprava suti a vybouraných hmot (ZKD podlaží)</t>
  </si>
  <si>
    <t>Odvoz suti a vybouraných hmot na skládku do 1 km</t>
  </si>
  <si>
    <t>Odvoz suti a vybour.hmt na skld. ZKD 1 km pčes 1 km</t>
  </si>
  <si>
    <t>Vnitrostaveništní doprava suti a vybour.hmot do 10 m</t>
  </si>
  <si>
    <t>Vnitro.doprava suti a vybour.hmot ZKD 5m přes 10 m</t>
  </si>
  <si>
    <t>Nakládání suti a vybour.hmot</t>
  </si>
  <si>
    <t>Uložení suti na skládku s hrubým urovnáním</t>
  </si>
  <si>
    <t>poplatek za uložení suti na skládku</t>
  </si>
  <si>
    <t>721-102</t>
  </si>
  <si>
    <t xml:space="preserve">ostatní drobné stavební přípomoce </t>
  </si>
  <si>
    <t>(odhad ze základu 721 cca)</t>
  </si>
  <si>
    <t>998 72 - Přesun hmot</t>
  </si>
  <si>
    <t>72-1103</t>
  </si>
  <si>
    <t>kanalizace vnitřní v objektech výšky do 24 m</t>
  </si>
  <si>
    <t>Kanalizace celkem</t>
  </si>
  <si>
    <t>Část:         A-02  Vnitřní vodovod</t>
  </si>
  <si>
    <t>722 13 - Potrubí z ocelových trubek pozink.závit.</t>
  </si>
  <si>
    <t>13-0233</t>
  </si>
  <si>
    <t>DN 25 (G1")</t>
  </si>
  <si>
    <t>13-0234</t>
  </si>
  <si>
    <t>DN 32 (G5/4")</t>
  </si>
  <si>
    <t>13-0235</t>
  </si>
  <si>
    <t>DN 40 (G6/4")</t>
  </si>
  <si>
    <t>13-0236</t>
  </si>
  <si>
    <t>DN 50 (G2")</t>
  </si>
  <si>
    <t>17-1432</t>
  </si>
  <si>
    <t>PP-RCT trubka EVO d-20 mm</t>
  </si>
  <si>
    <t>17-1441</t>
  </si>
  <si>
    <t>PP-RCT trubka EVO d-40 mm</t>
  </si>
  <si>
    <t>17-1444</t>
  </si>
  <si>
    <t>PP-RCT trubka EVO d-50 mm</t>
  </si>
  <si>
    <t>17-1447</t>
  </si>
  <si>
    <t>PP-RCT trubka EVO d-63 mm</t>
  </si>
  <si>
    <t>PP-RCT trubka BAZALT d-20 mm</t>
  </si>
  <si>
    <t>PP-RCT trubka BAZALT d-25 mm</t>
  </si>
  <si>
    <t>PP-RCT trubka BAZALT d-32 mm</t>
  </si>
  <si>
    <t>PP-RCT trubka BAZALT d-40 mm</t>
  </si>
  <si>
    <t>PP-RCT trubka BAZALT d-50 mm</t>
  </si>
  <si>
    <t>PP-RCT trubka BAZALT d-63 mm</t>
  </si>
  <si>
    <t>17-1733</t>
  </si>
  <si>
    <t>PB pro potrubí DN 20</t>
  </si>
  <si>
    <t>17-1734</t>
  </si>
  <si>
    <t>PB pro potrubí DN 25</t>
  </si>
  <si>
    <t>17-1735</t>
  </si>
  <si>
    <t>PB pro potrubí DN 32</t>
  </si>
  <si>
    <t>17-1741</t>
  </si>
  <si>
    <t>PB pro potrubí DN 40</t>
  </si>
  <si>
    <t>17-1742</t>
  </si>
  <si>
    <t>PB pro potrubí DN 50</t>
  </si>
  <si>
    <t>17-1482</t>
  </si>
  <si>
    <t>upevnění plast. potrubí PPR 20 (tepl.média 60°C)</t>
  </si>
  <si>
    <t>17-1483</t>
  </si>
  <si>
    <t>upevnění plast. potrubí PPR 25 (tepl.média 60°C)</t>
  </si>
  <si>
    <t>17-1484</t>
  </si>
  <si>
    <t>upevnění plast. potrubí PPR 32 (tepl.média 60°C)</t>
  </si>
  <si>
    <t>17-1485</t>
  </si>
  <si>
    <t>upevnění plast. potrubí PPR 40 (tepl.média 60°C)</t>
  </si>
  <si>
    <t>17-1486</t>
  </si>
  <si>
    <t>upevnění plast. potrubí PPR 50 (tepl.média 60°C)</t>
  </si>
  <si>
    <t>17-1487</t>
  </si>
  <si>
    <t>upevnění plast. potrubí PPR 63 (tepl.média 60°C)</t>
  </si>
  <si>
    <t>upevnění ostatních trubních rozvodů DN32</t>
  </si>
  <si>
    <t>upevnění ostatních trubních rozvodů DN40</t>
  </si>
  <si>
    <t>upevnění ostatních trubních rozvodů DN50</t>
  </si>
  <si>
    <t>18-1134</t>
  </si>
  <si>
    <t>montáž do DN 50</t>
  </si>
  <si>
    <t>hadice 22/6 mm</t>
  </si>
  <si>
    <t>18-004</t>
  </si>
  <si>
    <t>hadice 42/6 mm</t>
  </si>
  <si>
    <t>Termoizolační pásy tl.stěny 9 mm</t>
  </si>
  <si>
    <t>hadice 52/9 mm</t>
  </si>
  <si>
    <t>hadice 65/9 mm</t>
  </si>
  <si>
    <t>Termoizolační pásy tl.stěny 13 mm</t>
  </si>
  <si>
    <t>18-201</t>
  </si>
  <si>
    <t>hadice 22/13 mm</t>
  </si>
  <si>
    <t>18-202</t>
  </si>
  <si>
    <t>hadice 28/13 mm</t>
  </si>
  <si>
    <t>Termoizolační pásy tl.stěny 20 mm</t>
  </si>
  <si>
    <t>18-301</t>
  </si>
  <si>
    <t>hadice 28/20 mm</t>
  </si>
  <si>
    <t>18-302</t>
  </si>
  <si>
    <t>hadice 35/20 mm</t>
  </si>
  <si>
    <t>18-303</t>
  </si>
  <si>
    <t>hadice 42/20 mm</t>
  </si>
  <si>
    <t>Tepelně izolační potrubní pouzdra</t>
  </si>
  <si>
    <t>s AL.kašírováním, (prům./tl.izolace)</t>
  </si>
  <si>
    <t>18-401</t>
  </si>
  <si>
    <t>27/40 mm</t>
  </si>
  <si>
    <t>18-402</t>
  </si>
  <si>
    <t>34/40 mm</t>
  </si>
  <si>
    <t>18-403</t>
  </si>
  <si>
    <t>42/40 mm</t>
  </si>
  <si>
    <t>18-404</t>
  </si>
  <si>
    <t>54/40 mm</t>
  </si>
  <si>
    <t>18-405</t>
  </si>
  <si>
    <t>64/40 mm</t>
  </si>
  <si>
    <t>722 19 - Přípojky ke strojům a zařízením</t>
  </si>
  <si>
    <t>19-0401</t>
  </si>
  <si>
    <t>vyvedení a upevnění výústek DN 15</t>
  </si>
  <si>
    <t>722 22 - Armatury závitové (s jedním závitem)</t>
  </si>
  <si>
    <t>22-0111</t>
  </si>
  <si>
    <t>nástěnka G1/2"</t>
  </si>
  <si>
    <t>22-2232</t>
  </si>
  <si>
    <t>nástěnný výtokový kohout (zahradní) R 621 G1/2"</t>
  </si>
  <si>
    <t>22-4111</t>
  </si>
  <si>
    <t>kohout plnící a vypouštěcí DN 15 (G 1/2") R608D</t>
  </si>
  <si>
    <t>22-4112</t>
  </si>
  <si>
    <t>kohout plnící a vypouštěcí DN 20 (G 3/4") R608D</t>
  </si>
  <si>
    <t>Ostatní montáže</t>
  </si>
  <si>
    <t>22-9102</t>
  </si>
  <si>
    <t>montáž vodovod.armatur 1 závit.ostatních typů G3/4"</t>
  </si>
  <si>
    <t>Specifikace 722 22</t>
  </si>
  <si>
    <t>automatická odvzdušňovací armatura G3/4"</t>
  </si>
  <si>
    <t>722 23 - Armatury závitové (se dvěma závity)</t>
  </si>
  <si>
    <t>Kulové kohouty (oboustranný vnitřní závit)</t>
  </si>
  <si>
    <t>23-0211</t>
  </si>
  <si>
    <t>R 250D G1/2"</t>
  </si>
  <si>
    <t>23-0212</t>
  </si>
  <si>
    <t>R 250D G3/4"</t>
  </si>
  <si>
    <t>23-0213</t>
  </si>
  <si>
    <t>R 250D G1"</t>
  </si>
  <si>
    <t>23-0214</t>
  </si>
  <si>
    <t>R 250D G5/4"</t>
  </si>
  <si>
    <t>23-0215</t>
  </si>
  <si>
    <t>R 250D G6/4"</t>
  </si>
  <si>
    <t>23-0216</t>
  </si>
  <si>
    <t>R 250D G2"</t>
  </si>
  <si>
    <t>Pojistné armatury</t>
  </si>
  <si>
    <t>23-1193</t>
  </si>
  <si>
    <t>pojistný ventil PV G1" pro ohřívač TUV</t>
  </si>
  <si>
    <t>23-9102</t>
  </si>
  <si>
    <t>mont.vodovod.armatur se dvěma závity G3/4" ost.typů</t>
  </si>
  <si>
    <t>23-9104</t>
  </si>
  <si>
    <t>mont.vodovod.armatur se dvěma závity G5/4" ost.typů</t>
  </si>
  <si>
    <t>23-9106</t>
  </si>
  <si>
    <t>montáž vodovod.armatur se dvěma závity G2" ost.typů</t>
  </si>
  <si>
    <t>Specifikace 722 23</t>
  </si>
  <si>
    <t>Zpětná klapka do vodorovného potrubí</t>
  </si>
  <si>
    <t>(Oboustranný vnitřní závit)</t>
  </si>
  <si>
    <t>N5 G5/4"</t>
  </si>
  <si>
    <t>N5 G2"</t>
  </si>
  <si>
    <t>Armatury pro vyregulování cirkulace TV</t>
  </si>
  <si>
    <t>23-101</t>
  </si>
  <si>
    <t>termoregulační armatura TA-therm G3/4"</t>
  </si>
  <si>
    <t>s teploměrem</t>
  </si>
  <si>
    <t>23-201</t>
  </si>
  <si>
    <t>Redukční ventil G2" s manometrem</t>
  </si>
  <si>
    <t>např. Honeywell D06F</t>
  </si>
  <si>
    <t>23-301</t>
  </si>
  <si>
    <t>vodní filtr např. Honeywell typ FF06 1AA G2"</t>
  </si>
  <si>
    <t>722 25 - Hydranty</t>
  </si>
  <si>
    <t>skříň hydrantová vnitřní s tvarově stálou hadicí</t>
  </si>
  <si>
    <t>25-4132</t>
  </si>
  <si>
    <t>typ 19/30 - montáž</t>
  </si>
  <si>
    <t>Specifikace 722 25</t>
  </si>
  <si>
    <t>25-001</t>
  </si>
  <si>
    <t xml:space="preserve">skříň hydrantová provedení "A" na zeď </t>
  </si>
  <si>
    <t xml:space="preserve">typ A 19/30 s tvarově stálou hadicí dl. 30 m, </t>
  </si>
  <si>
    <t>a proudnicí prům.19 mm pro průtok 0,30 l/s</t>
  </si>
  <si>
    <t>722 26 - Vodoměry</t>
  </si>
  <si>
    <t>26-2213</t>
  </si>
  <si>
    <t>vodoměr závitový (30°C) - montáž</t>
  </si>
  <si>
    <t>26-3415</t>
  </si>
  <si>
    <t>vodoměr závitový (100°C) - montáž</t>
  </si>
  <si>
    <t>Specifikace 722 26</t>
  </si>
  <si>
    <t>26-001</t>
  </si>
  <si>
    <t>vodoměr závitový typ Q3=16,0 m3/h, DN40 (G6/4")</t>
  </si>
  <si>
    <t>26-002</t>
  </si>
  <si>
    <t>rádiový modul pro fakturační vodoměr (kompatibilní</t>
  </si>
  <si>
    <t>provedení podle pokynů správce PVK)</t>
  </si>
  <si>
    <t>26-003</t>
  </si>
  <si>
    <t>bytový vodoměr Q3=2,5 m3/h (studená voda)</t>
  </si>
  <si>
    <t>st.délka 110 mm, R1/2", např.Sensus DomoJet</t>
  </si>
  <si>
    <t>26-004</t>
  </si>
  <si>
    <t>bytový vodoměr Q3=2,5 m3/h (teplá voda)</t>
  </si>
  <si>
    <t>26-005</t>
  </si>
  <si>
    <t>komunikační modul M-Bus např. Sensus DomoJet</t>
  </si>
  <si>
    <t>722 19 - vodovodní přípojky</t>
  </si>
  <si>
    <t>19-0226</t>
  </si>
  <si>
    <t>přípojka DN 50 - montáž</t>
  </si>
  <si>
    <t>722-001</t>
  </si>
  <si>
    <t>722-002</t>
  </si>
  <si>
    <t>722-003</t>
  </si>
  <si>
    <t>722-004</t>
  </si>
  <si>
    <t>RS 10/63/030 pro potrubí vnějšího průměru 63 mm</t>
  </si>
  <si>
    <t>PFR-125 (vnitřní 57-78)</t>
  </si>
  <si>
    <t>PFRMD125</t>
  </si>
  <si>
    <t>d-63 mm / PDE-Permur 125 (62-64)</t>
  </si>
  <si>
    <t>722 - Svěrné tvarovky ISIFLO</t>
  </si>
  <si>
    <t>722-101</t>
  </si>
  <si>
    <t>šroubení D63-G2" (vnější) typ T-110</t>
  </si>
  <si>
    <t>722 29 - Ostatní</t>
  </si>
  <si>
    <t>proplach a desinfekce potrubí do DN 80</t>
  </si>
  <si>
    <t>Vnitřní vodovod mezisoučet</t>
  </si>
  <si>
    <t>722 - Ostatní specifikace</t>
  </si>
  <si>
    <t>722-202</t>
  </si>
  <si>
    <t>cirkulační čerpadlo např. GRUNDFOS série 100</t>
  </si>
  <si>
    <t>typ UPS 25-60B, provedení bronz pro TV, s možností</t>
  </si>
  <si>
    <t>plynulé regulace otáček</t>
  </si>
  <si>
    <t xml:space="preserve">Vysekání rýh ve zdi cihelné 7 x 20 cm </t>
  </si>
  <si>
    <t>722-203</t>
  </si>
  <si>
    <t>(odhad ze základu 722 cca)</t>
  </si>
  <si>
    <t>72-2103</t>
  </si>
  <si>
    <t>vodovod vnitřní v objektech výšky do 24 m</t>
  </si>
  <si>
    <t>Vodovod celkem</t>
  </si>
  <si>
    <t>Část:         A-05  Zařizovací předměty</t>
  </si>
  <si>
    <t>Specifikace 725</t>
  </si>
  <si>
    <t>725-001</t>
  </si>
  <si>
    <t>A</t>
  </si>
  <si>
    <t>725-002</t>
  </si>
  <si>
    <t>A1</t>
  </si>
  <si>
    <t>725-003</t>
  </si>
  <si>
    <t>A2</t>
  </si>
  <si>
    <t>725-004</t>
  </si>
  <si>
    <t>B</t>
  </si>
  <si>
    <t>725-005</t>
  </si>
  <si>
    <t>B1</t>
  </si>
  <si>
    <t>725-006</t>
  </si>
  <si>
    <t>C1</t>
  </si>
  <si>
    <t>725-007</t>
  </si>
  <si>
    <t>C2</t>
  </si>
  <si>
    <t>725-008</t>
  </si>
  <si>
    <t>C3</t>
  </si>
  <si>
    <t>725-009</t>
  </si>
  <si>
    <t>725-010</t>
  </si>
  <si>
    <t>D1</t>
  </si>
  <si>
    <t>725-011</t>
  </si>
  <si>
    <t>E</t>
  </si>
  <si>
    <t>725-012</t>
  </si>
  <si>
    <t>F</t>
  </si>
  <si>
    <t>725-013</t>
  </si>
  <si>
    <t>G</t>
  </si>
  <si>
    <t>Specifikace zařizovací předměty mezisoučet</t>
  </si>
  <si>
    <t>725 11 - Klozety</t>
  </si>
  <si>
    <t xml:space="preserve"> 11-9305</t>
  </si>
  <si>
    <t>mont.klozetů diturvit. komplet ostatních typů</t>
  </si>
  <si>
    <t>725 21 - Umyvadla</t>
  </si>
  <si>
    <t>21-9201</t>
  </si>
  <si>
    <t>montáž umyvadel ostatních typů</t>
  </si>
  <si>
    <t>725 24 - Sprchy</t>
  </si>
  <si>
    <t>24-9101</t>
  </si>
  <si>
    <t>montáž sprch ostatních typů</t>
  </si>
  <si>
    <t>725 31 - Dřezy</t>
  </si>
  <si>
    <t>31-4290</t>
  </si>
  <si>
    <t>příslušenství dřezu v kuchyňské sestavě</t>
  </si>
  <si>
    <t>725 33 - Výlevky</t>
  </si>
  <si>
    <t>33-2330</t>
  </si>
  <si>
    <t>výlevka diturvitová - montáž</t>
  </si>
  <si>
    <t>725 81 - Nástěnné ventily</t>
  </si>
  <si>
    <t>81-9201</t>
  </si>
  <si>
    <t>montáž ventilů nást. G1/2" ostat.typů</t>
  </si>
  <si>
    <t>81-9401</t>
  </si>
  <si>
    <t>montáž ventilů rohových ost.typů G1/2" (s trubičkou)</t>
  </si>
  <si>
    <t>81-9402</t>
  </si>
  <si>
    <t>montáž ventilů rohových ost.typů G1/2" (bez trubičky)</t>
  </si>
  <si>
    <t>725 82 - Baterie umyvadlové a dřezové</t>
  </si>
  <si>
    <t>82-9301</t>
  </si>
  <si>
    <t>montáž bat.stojánkových ost.typů</t>
  </si>
  <si>
    <t>82-x9301</t>
  </si>
  <si>
    <t>montáž bat.nástěnných G1/2x150 ost.typů</t>
  </si>
  <si>
    <t>725 84 - Baterie sprchové</t>
  </si>
  <si>
    <t>84-9202</t>
  </si>
  <si>
    <t xml:space="preserve">mont.baterií sprch.nástěnných ost.typů G1/2x150 </t>
  </si>
  <si>
    <t>termostatických</t>
  </si>
  <si>
    <t>725 86 - Ostatní zápachové uzávěrky</t>
  </si>
  <si>
    <t>86-9101</t>
  </si>
  <si>
    <t>mont.zápach uzávěrky umyvadlové do DN 40</t>
  </si>
  <si>
    <t>86-9204</t>
  </si>
  <si>
    <t>mont.zápach uzávěrky do DN 50 (sprchové)</t>
  </si>
  <si>
    <t>mont.zápach uzávěrky dřezové jednodílné do DN 50</t>
  </si>
  <si>
    <t>725 98 - Dvířka</t>
  </si>
  <si>
    <t>98-0122</t>
  </si>
  <si>
    <t>dvířka plastová z PH rozm. 15/30 cm</t>
  </si>
  <si>
    <t>98-001</t>
  </si>
  <si>
    <t>speciální zákrytová dvířka s možností povrchové</t>
  </si>
  <si>
    <t>úpravy keram.obkladem rozm. 15/30 cm (magnetická)</t>
  </si>
  <si>
    <t>Zařizovací předměty mezisoučet</t>
  </si>
  <si>
    <t>72-5103</t>
  </si>
  <si>
    <t>zařizovací předměty v objektech výšky do 24 m</t>
  </si>
  <si>
    <t>Zařizovací předměty celkem</t>
  </si>
  <si>
    <t>POZNÁMKA</t>
  </si>
  <si>
    <t>Vypracováním nabídkového rozpočtu příslušný zhotovitel zároveň prohlašuje, že se řádně</t>
  </si>
  <si>
    <t>seznámil s projektovou dokumentací, všemi dostupnými prostředky si ověřil případné</t>
  </si>
  <si>
    <t>nejasnosti a tím plně pochopil požadovaný rozsah díla, montážních prací a dodávek materiálů</t>
  </si>
  <si>
    <t>tak, aby během realizace nevznikl nárok na žádné vícepráce</t>
  </si>
  <si>
    <t>(dle obvyklé praxe navýšení základní ceny potrubí viz.položka 17-001 - 17-003)</t>
  </si>
  <si>
    <t>tun</t>
  </si>
  <si>
    <t xml:space="preserve">     Cena celkem</t>
  </si>
  <si>
    <t xml:space="preserve">únor  2025   </t>
  </si>
  <si>
    <t>Plastové tvarovky kanalizačního PP-MD potrubí typ KG-2000, opatřené v naformovaném nástrčném hrdle manžetovým těsnícím kroužkem</t>
  </si>
  <si>
    <t xml:space="preserve">                   číslo</t>
  </si>
  <si>
    <t xml:space="preserve">                     položky</t>
  </si>
  <si>
    <t>(výkopová rýha prům.hl.1,0 m, š.=0,60 m, včetně obsypu potrubí, obsypového materiálu, zásypu a hutnění, naložení přebytečné zeminy, odvozu na skládku, uložení, poplatku za skládkovné)</t>
  </si>
  <si>
    <t>Zemní práce na potr.vnitřní ležaté kanal.</t>
  </si>
  <si>
    <t>721 17 - Plastové hrdlové potrubí z PP-MD typ KG-2000, opatřené v naformovaném nástrčném hrdle těsnícím kroužkem (tř.kruhové tuhosti SN10)</t>
  </si>
  <si>
    <t>721 17 - Plastové PP potrubí pro horkou odpadní vodu typ HT-systém, těsněné v hrdle manžetovým těsnícím kroužkem</t>
  </si>
  <si>
    <t xml:space="preserve">721 17 - Plastové zvukově izolační třívrstvé potrubí z PP-C, těsněné v naformovaném nástrčném hrdle </t>
  </si>
  <si>
    <t>z PP-C, těsněné v naformovaném nástrčném hrdle vsazeným profilovaným těsnícím kroužkem SBR</t>
  </si>
  <si>
    <t>trvalé zatížení horkou vodou 60°C, krátkodobé zatížení horkou vodou 97°C, dlouhodobé zatížení  horkou vodou 95°C min. 10 min.</t>
  </si>
  <si>
    <t>Protipožární manžeta určená k zatěsnění plastového potrubí, do stěny nebo stropu,velikost manžety 30 mm</t>
  </si>
  <si>
    <t>Vodotěsná průchodka pro potrubí do betonové stavební konstr. (tzv.bílé vany) PFR-Permur</t>
  </si>
  <si>
    <t>722 18 - Ochrana potrubí NG izolací zvukovou pro odpadní trubky tl.stěny 5 mm (např.Spur Tubex Sonik)</t>
  </si>
  <si>
    <t>722 17 - Plastové polypropylenové potrubí EVO typové řady 4, materiál PP-RCT PN22 (pro odvod kondenzátu)</t>
  </si>
  <si>
    <t xml:space="preserve">  721 - Ostatní vícenáklady mezisoučet</t>
  </si>
  <si>
    <t>722 17 - Plastové polypropylenové potrubí EVO typové řady 4, materiál PP-RCT PN22</t>
  </si>
  <si>
    <t>722 17 - Plastové polypropylenové potrubí Fiber PLUS Bazalt, materiál PP-RCT řada 4, PN28</t>
  </si>
  <si>
    <t>722 - Protipožární manžeta určená k zatěsnění plastového potrubí, velikost manžety 30 mm</t>
  </si>
  <si>
    <t>typový rozpis jednotlivých míst spotřeby (viz.samostatná příloha standardů) bude v projektové dokumentaci použit v následujícím počtu:</t>
  </si>
  <si>
    <t>VZDUCHOTECHNIKA</t>
  </si>
  <si>
    <r>
      <rPr>
        <b/>
        <i/>
        <u/>
        <sz val="10"/>
        <rFont val="Arial"/>
        <family val="2"/>
        <charset val="238"/>
      </rPr>
      <t>Není-li v této projektové dokumentaci a zadání (poptávce) od investora uvedeno jinak nebo oceněno zvlášť, jsou v jednotkových cenách  zahrnuty mimo jiné výkony:</t>
    </r>
    <r>
      <rPr>
        <i/>
        <sz val="10"/>
        <rFont val="Arial"/>
        <family val="2"/>
        <charset val="238"/>
      </rPr>
      <t xml:space="preserve">
- náklady na veškeré nutné průzkumy
- náklady na koordinaci profesí a vytvoření výrobní dokumentace,
- náklady na veškerou svislou a vodorovnou dopravu na staveništi,
- náklady na postavení, udržování, použití a odstranění lešení o výšce podlahy do 3,5m a pro zatížení 150kg/m2, 
- zakrytí (nebo jiné zajištění) konstrukcí a prací ostatních zhotovitelů před znečištěním a poškozením a odstranění zakrytí,
- vyklizení pracoviště a staveniště, odvoz zbytků materiálu, včetně souvisejících nákladů,
- opatření k zajištění bezpečnosti práce, ochranná zábradlí otvorů, volných okrajů apod.,
- opatření na ochranu zařízení před negativními vlivy počasí, např. deště, teploty apod.,
- zkoušky a atesty během výstavby, výkresy skutečného provedení a zúčtovací podklady,
- vytyčovací práce a zaměření pro řádné zhotovení díla,
- platby za požadované záruky a pojištění,
- veškeré pomocné práce, výkony  přípomoci, nejsou-li oceněny samostatnou položkou,
- náklady na dopravu a složení materiálu,
- náklady na zaregulování systémů, uvedení do provozu, funkční zkoušky, zaškolení obsluhy.</t>
    </r>
  </si>
  <si>
    <t xml:space="preserve">      Jednotková cena</t>
  </si>
  <si>
    <t xml:space="preserve">                Celkem</t>
  </si>
  <si>
    <t xml:space="preserve">                  celkem</t>
  </si>
  <si>
    <t>Tenkovrstvá silikonová zatíraná omítka zrnitost 0,5 mm vnějších podhledů</t>
  </si>
  <si>
    <t>Tenkovrstvá silikonová zatíraná omítka zrnitost 0,5 mm vnějších stěn</t>
  </si>
  <si>
    <t>pol.82</t>
  </si>
  <si>
    <t>pol.85</t>
  </si>
  <si>
    <t>pol.89</t>
  </si>
  <si>
    <t>pol.91</t>
  </si>
  <si>
    <t>pol.93</t>
  </si>
  <si>
    <t>sokl</t>
  </si>
  <si>
    <t>955000001r</t>
  </si>
  <si>
    <t>Úprava nadpraží okna - kompletní provedení</t>
  </si>
  <si>
    <t>955000002r</t>
  </si>
  <si>
    <t>Úprava římsy Vrchlického - kompletní provedení bez ocel.konstrukce</t>
  </si>
  <si>
    <t>Úprava římsy Hlaváčkova - kompletní provedení bez ocel.konstrukce</t>
  </si>
  <si>
    <t>Úprava korunní římsy Hlaváčkova - kompletní provedení bez ocel.konstrukce</t>
  </si>
  <si>
    <t xml:space="preserve">Úprava kolem terasy (žlab) - kompletní provedení </t>
  </si>
  <si>
    <t xml:space="preserve">Úprava kolem pavlače - kompletní provedení </t>
  </si>
  <si>
    <t>955000003r</t>
  </si>
  <si>
    <t>955000004r</t>
  </si>
  <si>
    <t>955000005r</t>
  </si>
  <si>
    <t>955000006r</t>
  </si>
  <si>
    <t>Doplňující náklady</t>
  </si>
  <si>
    <t xml:space="preserve">Součet    A + B + C  </t>
  </si>
  <si>
    <r>
      <t xml:space="preserve">Doplňující náklady  </t>
    </r>
    <r>
      <rPr>
        <b/>
        <sz val="20"/>
        <color theme="1"/>
        <rFont val="Wingdings"/>
        <charset val="2"/>
      </rPr>
      <t xml:space="preserve">F </t>
    </r>
    <r>
      <rPr>
        <b/>
        <sz val="10"/>
        <color theme="1"/>
        <rFont val="Arial"/>
        <family val="2"/>
        <charset val="238"/>
      </rPr>
      <t xml:space="preserve">                            Součet   C</t>
    </r>
  </si>
  <si>
    <t>Zde uchazeč uvede konstrukce a práce ,podle jeho názoru nutné pro kvalitní realizaci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</si>
</sst>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5" formatCode="#,##0\ &quot;Kč&quot;;\-#,##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.000"/>
    <numFmt numFmtId="165" formatCode="#,##0.000_ ;\-#,##0.000\ "/>
    <numFmt numFmtId="166" formatCode="0.0"/>
    <numFmt numFmtId="167" formatCode="#,##0.000"/>
    <numFmt numFmtId="168" formatCode="_-* #,##0.00\ _K_č_-;\-* #,##0.00\ _K_č_-;_-* &quot;-&quot;??\ _K_č_-;_-@_-"/>
    <numFmt numFmtId="169" formatCode="_-* #,##0\ &quot;Kč&quot;_-;\-* #,##0\ &quot;Kč&quot;_-;_-* &quot;-&quot;??\ &quot;Kč&quot;_-;_-@_-"/>
    <numFmt numFmtId="170" formatCode="0.00000"/>
    <numFmt numFmtId="171" formatCode="0.0000"/>
    <numFmt numFmtId="172" formatCode="_-* #,##0.0\ &quot;Kč&quot;_-;\-* #,##0.0\ &quot;Kč&quot;_-;_-* &quot;-&quot;?\ &quot;Kč&quot;_-;_-@_-"/>
    <numFmt numFmtId="173" formatCode="#,##0.0"/>
    <numFmt numFmtId="174" formatCode="#,##0.00_ ;\-#,##0.00\ "/>
    <numFmt numFmtId="175" formatCode="_(#,##0.0000_);[Red]\-\ #,##0.0000_);&quot;–&quot;??;_(@_)"/>
    <numFmt numFmtId="176" formatCode="_-* #,##0.0_-;\-* #,##0.0_-;_-* &quot;-&quot;??_-;_-@_-"/>
    <numFmt numFmtId="177" formatCode="dd\.mm\.yyyy"/>
    <numFmt numFmtId="178" formatCode="#,##0.00%"/>
    <numFmt numFmtId="179" formatCode="#,##0.00000"/>
    <numFmt numFmtId="180" formatCode="#,##0.00\ &quot;Kč&quot;"/>
    <numFmt numFmtId="181" formatCode="_-* #,##0.0\ &quot;Kč&quot;_-;\-* #,##0.0\ &quot;Kč&quot;_-;_-* &quot;-&quot;??\ &quot;Kč&quot;_-;_-@_-"/>
    <numFmt numFmtId="182" formatCode="#,##0.0\ &quot;Kč&quot;"/>
    <numFmt numFmtId="183" formatCode="#,##0\ &quot;Kč&quot;"/>
  </numFmts>
  <fonts count="18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646464"/>
      <name val="Segoe UI"/>
      <family val="2"/>
      <charset val="238"/>
    </font>
    <font>
      <sz val="8"/>
      <color rgb="FF000000"/>
      <name val="Segoe UI"/>
      <family val="2"/>
      <charset val="238"/>
    </font>
    <font>
      <b/>
      <sz val="8"/>
      <color rgb="FF1FAD4B"/>
      <name val="Segoe UI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vertAlign val="superscript"/>
      <sz val="9"/>
      <color rgb="FF000000"/>
      <name val="Arial"/>
      <family val="2"/>
      <charset val="238"/>
    </font>
    <font>
      <vertAlign val="superscript"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sz val="8"/>
      <color theme="1"/>
      <name val="Arial Narrow"/>
      <family val="2"/>
      <charset val="238"/>
    </font>
    <font>
      <sz val="8"/>
      <name val="Arial"/>
      <family val="2"/>
      <charset val="238"/>
    </font>
    <font>
      <sz val="9"/>
      <color theme="1"/>
      <name val="Arial Narrow"/>
      <family val="2"/>
      <charset val="238"/>
    </font>
    <font>
      <sz val="9"/>
      <color rgb="FF646464"/>
      <name val="Arial Narrow"/>
      <family val="2"/>
      <charset val="238"/>
    </font>
    <font>
      <sz val="9"/>
      <color rgb="FFFF0000"/>
      <name val="Aptos Narrow"/>
      <family val="2"/>
    </font>
    <font>
      <b/>
      <sz val="9"/>
      <color rgb="FFED0000"/>
      <name val="Aptos Narrow"/>
      <family val="2"/>
    </font>
    <font>
      <sz val="9"/>
      <color theme="1"/>
      <name val="Aptos Narrow"/>
      <family val="2"/>
    </font>
    <font>
      <i/>
      <sz val="9"/>
      <color rgb="FF0000FF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 Narrow"/>
      <family val="2"/>
      <charset val="238"/>
    </font>
    <font>
      <sz val="9"/>
      <name val="Segoe UI"/>
      <family val="2"/>
      <charset val="238"/>
    </font>
    <font>
      <vertAlign val="superscript"/>
      <sz val="9"/>
      <name val="Segoe UI"/>
      <family val="2"/>
      <charset val="238"/>
    </font>
    <font>
      <i/>
      <sz val="9"/>
      <name val="Segoe UI"/>
      <family val="2"/>
      <charset val="238"/>
    </font>
    <font>
      <i/>
      <sz val="9"/>
      <color theme="1"/>
      <name val="Arial"/>
      <family val="2"/>
      <charset val="238"/>
    </font>
    <font>
      <b/>
      <i/>
      <sz val="9"/>
      <color rgb="FF0000FF"/>
      <name val="Arial"/>
      <family val="2"/>
      <charset val="238"/>
    </font>
    <font>
      <sz val="8"/>
      <name val="Arial Narrow"/>
      <family val="2"/>
      <charset val="238"/>
    </font>
    <font>
      <b/>
      <sz val="9"/>
      <color rgb="FFFF0000"/>
      <name val="Aptos Narrow"/>
      <family val="2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rgb="FF000000"/>
      <name val="Segoe UI"/>
      <family val="2"/>
      <charset val="238"/>
    </font>
    <font>
      <sz val="9"/>
      <color rgb="FF0000FF"/>
      <name val="Arial"/>
      <family val="2"/>
      <charset val="238"/>
    </font>
    <font>
      <i/>
      <vertAlign val="superscript"/>
      <sz val="9"/>
      <color rgb="FF0000FF"/>
      <name val="Arial"/>
      <family val="2"/>
      <charset val="238"/>
    </font>
    <font>
      <b/>
      <i/>
      <sz val="9"/>
      <name val="Arial"/>
      <family val="2"/>
      <charset val="238"/>
    </font>
    <font>
      <vertAlign val="superscript"/>
      <sz val="9"/>
      <color rgb="FF0000FF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color indexed="81"/>
      <name val="Tahoma"/>
      <family val="2"/>
      <charset val="238"/>
    </font>
    <font>
      <b/>
      <sz val="11"/>
      <color indexed="81"/>
      <name val="Tahoma"/>
      <family val="2"/>
      <charset val="238"/>
    </font>
    <font>
      <i/>
      <sz val="9"/>
      <color rgb="FF0000FF"/>
      <name val="Arial Narrow"/>
      <family val="2"/>
      <charset val="238"/>
    </font>
    <font>
      <i/>
      <sz val="9"/>
      <color rgb="FF0000FF"/>
      <name val="Segoe UI"/>
      <family val="2"/>
      <charset val="238"/>
    </font>
    <font>
      <i/>
      <vertAlign val="superscript"/>
      <sz val="9"/>
      <color rgb="FF0000FF"/>
      <name val="Segoe UI"/>
      <family val="2"/>
      <charset val="238"/>
    </font>
    <font>
      <b/>
      <i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i/>
      <sz val="8"/>
      <name val="Arial Narrow"/>
      <family val="2"/>
      <charset val="238"/>
    </font>
    <font>
      <vertAlign val="superscript"/>
      <sz val="9"/>
      <color theme="1"/>
      <name val="Arial"/>
      <family val="2"/>
      <charset val="238"/>
    </font>
    <font>
      <i/>
      <vertAlign val="superscript"/>
      <sz val="9"/>
      <color theme="1"/>
      <name val="Arial"/>
      <family val="2"/>
      <charset val="238"/>
    </font>
    <font>
      <b/>
      <sz val="9"/>
      <color rgb="FFC00000"/>
      <name val="Arial Narrow"/>
      <family val="2"/>
      <charset val="238"/>
    </font>
    <font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i/>
      <sz val="8"/>
      <color rgb="FF0000FF"/>
      <name val="Arial Narrow"/>
      <family val="2"/>
      <charset val="238"/>
    </font>
    <font>
      <b/>
      <sz val="9"/>
      <color rgb="FFED0000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CC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8"/>
      <color rgb="FF3333FF"/>
      <name val="Arial Narrow"/>
      <family val="2"/>
      <charset val="238"/>
    </font>
    <font>
      <i/>
      <sz val="9"/>
      <color rgb="FF3333FF"/>
      <name val="Arial"/>
      <family val="2"/>
      <charset val="238"/>
    </font>
    <font>
      <i/>
      <sz val="9"/>
      <color rgb="FF3333FF"/>
      <name val="Arial Narrow"/>
      <family val="2"/>
      <charset val="238"/>
    </font>
    <font>
      <i/>
      <sz val="9"/>
      <color rgb="FF0000CC"/>
      <name val="Arial"/>
      <family val="2"/>
      <charset val="238"/>
    </font>
    <font>
      <i/>
      <vertAlign val="superscript"/>
      <sz val="9"/>
      <color rgb="FF3333FF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sz val="9"/>
      <color rgb="FF00008A"/>
      <name val="Arial Narrow"/>
      <family val="2"/>
      <charset val="238"/>
    </font>
    <font>
      <b/>
      <sz val="9"/>
      <color rgb="FF00008A"/>
      <name val="Arial"/>
      <family val="2"/>
      <charset val="238"/>
    </font>
    <font>
      <b/>
      <sz val="9"/>
      <color rgb="FF3333FF"/>
      <name val="Arial"/>
      <family val="2"/>
      <charset val="238"/>
    </font>
    <font>
      <sz val="9"/>
      <color rgb="FF3333FF"/>
      <name val="Arial"/>
      <family val="2"/>
      <charset val="238"/>
    </font>
    <font>
      <sz val="9"/>
      <color rgb="FF3333FF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0"/>
      <name val="Arial Narrow"/>
      <family val="2"/>
      <charset val="238"/>
    </font>
    <font>
      <b/>
      <sz val="9"/>
      <color rgb="FF0000CC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rgb="FFFF0000"/>
      <name val="Arial Narrow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8"/>
      <color rgb="FF1FAD4B"/>
      <name val="Arial Narrow"/>
      <family val="2"/>
      <charset val="238"/>
    </font>
    <font>
      <b/>
      <sz val="9"/>
      <color rgb="FF1FAD4B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3333FF"/>
      <name val="Arial"/>
      <family val="2"/>
      <charset val="238"/>
    </font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sz val="9"/>
      <name val="Arial CE"/>
      <charset val="238"/>
    </font>
    <font>
      <sz val="12"/>
      <name val="Times New Roman CE"/>
      <family val="1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u/>
      <sz val="10"/>
      <name val="Arial"/>
      <family val="2"/>
    </font>
    <font>
      <b/>
      <u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  <font>
      <u/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2"/>
      <color indexed="8"/>
      <name val="Arial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color indexed="12"/>
      <name val="Arial CE"/>
      <charset val="238"/>
    </font>
    <font>
      <b/>
      <i/>
      <u/>
      <sz val="10"/>
      <name val="Arial CE"/>
      <family val="2"/>
      <charset val="238"/>
    </font>
    <font>
      <i/>
      <sz val="10"/>
      <color indexed="12"/>
      <name val="Arial CE"/>
      <charset val="238"/>
    </font>
    <font>
      <sz val="10"/>
      <name val="Arial CE"/>
      <family val="2"/>
      <charset val="238"/>
    </font>
    <font>
      <sz val="10"/>
      <color indexed="10"/>
      <name val="Arial CE"/>
      <charset val="238"/>
    </font>
    <font>
      <sz val="9"/>
      <color theme="1"/>
      <name val="Calibri"/>
      <family val="2"/>
      <charset val="238"/>
      <scheme val="minor"/>
    </font>
    <font>
      <sz val="9"/>
      <color indexed="12"/>
      <name val="Arial Narrow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0"/>
      <name val="Arial CE"/>
      <charset val="238"/>
    </font>
    <font>
      <b/>
      <sz val="10"/>
      <name val="Calibri"/>
      <family val="2"/>
      <charset val="238"/>
      <scheme val="minor"/>
    </font>
    <font>
      <b/>
      <i/>
      <sz val="12"/>
      <color indexed="17"/>
      <name val="Arial Narrow"/>
      <family val="2"/>
      <charset val="238"/>
    </font>
    <font>
      <b/>
      <i/>
      <u/>
      <sz val="12"/>
      <name val="Arial Narrow"/>
      <family val="2"/>
      <charset val="238"/>
    </font>
    <font>
      <b/>
      <i/>
      <sz val="10"/>
      <color indexed="17"/>
      <name val="Arial"/>
      <family val="2"/>
      <charset val="238"/>
    </font>
    <font>
      <i/>
      <sz val="9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color indexed="17"/>
      <name val="Arial"/>
      <family val="2"/>
      <charset val="238"/>
    </font>
    <font>
      <sz val="10"/>
      <color rgb="FF0000FF"/>
      <name val="Arial CE"/>
      <family val="2"/>
      <charset val="238"/>
    </font>
    <font>
      <sz val="11"/>
      <color rgb="FF0000FF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20"/>
      <color theme="1"/>
      <name val="Wingdings"/>
      <charset val="2"/>
    </font>
    <font>
      <sz val="20"/>
      <color theme="1"/>
      <name val="Wingdings"/>
      <charset val="2"/>
    </font>
  </fonts>
  <fills count="1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AFFF1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5" fillId="0" borderId="0"/>
    <xf numFmtId="0" fontId="119" fillId="0" borderId="0"/>
    <xf numFmtId="0" fontId="126" fillId="0" borderId="0"/>
    <xf numFmtId="168" fontId="119" fillId="0" borderId="0" applyFont="0" applyFill="0" applyBorder="0" applyAlignment="0" applyProtection="0"/>
    <xf numFmtId="0" fontId="144" fillId="0" borderId="0"/>
  </cellStyleXfs>
  <cellXfs count="96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4" borderId="1" xfId="0" applyFont="1" applyFill="1" applyBorder="1"/>
    <xf numFmtId="0" fontId="9" fillId="4" borderId="2" xfId="0" applyFont="1" applyFill="1" applyBorder="1"/>
    <xf numFmtId="0" fontId="10" fillId="4" borderId="2" xfId="0" applyFont="1" applyFill="1" applyBorder="1"/>
    <xf numFmtId="0" fontId="11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9" fillId="0" borderId="0" xfId="0" applyFont="1"/>
    <xf numFmtId="0" fontId="9" fillId="4" borderId="4" xfId="0" applyFont="1" applyFill="1" applyBorder="1"/>
    <xf numFmtId="0" fontId="9" fillId="4" borderId="5" xfId="0" applyFont="1" applyFill="1" applyBorder="1" applyAlignment="1">
      <alignment vertical="center"/>
    </xf>
    <xf numFmtId="0" fontId="10" fillId="4" borderId="5" xfId="0" applyFont="1" applyFill="1" applyBorder="1"/>
    <xf numFmtId="0" fontId="9" fillId="4" borderId="5" xfId="0" applyFont="1" applyFill="1" applyBorder="1"/>
    <xf numFmtId="0" fontId="12" fillId="4" borderId="5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49" fontId="21" fillId="4" borderId="8" xfId="0" applyNumberFormat="1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0" borderId="0" xfId="0" applyFont="1"/>
    <xf numFmtId="0" fontId="23" fillId="4" borderId="2" xfId="0" applyFont="1" applyFill="1" applyBorder="1"/>
    <xf numFmtId="0" fontId="23" fillId="4" borderId="5" xfId="0" applyFont="1" applyFill="1" applyBorder="1"/>
    <xf numFmtId="0" fontId="25" fillId="4" borderId="7" xfId="0" applyFont="1" applyFill="1" applyBorder="1" applyAlignment="1">
      <alignment horizontal="center" vertical="center"/>
    </xf>
    <xf numFmtId="0" fontId="27" fillId="4" borderId="3" xfId="0" applyFont="1" applyFill="1" applyBorder="1"/>
    <xf numFmtId="0" fontId="27" fillId="4" borderId="6" xfId="0" applyFont="1" applyFill="1" applyBorder="1"/>
    <xf numFmtId="0" fontId="27" fillId="0" borderId="0" xfId="0" applyFont="1"/>
    <xf numFmtId="0" fontId="9" fillId="4" borderId="2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5" fillId="6" borderId="0" xfId="0" applyFont="1" applyFill="1" applyAlignment="1">
      <alignment horizontal="center" vertical="center"/>
    </xf>
    <xf numFmtId="49" fontId="21" fillId="6" borderId="0" xfId="0" applyNumberFormat="1" applyFont="1" applyFill="1" applyAlignment="1">
      <alignment horizontal="center" vertical="center" wrapText="1"/>
    </xf>
    <xf numFmtId="0" fontId="23" fillId="6" borderId="0" xfId="0" applyFont="1" applyFill="1" applyAlignment="1">
      <alignment horizontal="center" vertical="center"/>
    </xf>
    <xf numFmtId="0" fontId="25" fillId="6" borderId="0" xfId="0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8" fillId="6" borderId="0" xfId="0" applyFont="1" applyFill="1" applyAlignment="1">
      <alignment vertical="top" wrapText="1" indent="1"/>
    </xf>
    <xf numFmtId="4" fontId="8" fillId="6" borderId="0" xfId="0" applyNumberFormat="1" applyFont="1" applyFill="1" applyAlignment="1">
      <alignment horizontal="center" vertical="top"/>
    </xf>
    <xf numFmtId="0" fontId="8" fillId="6" borderId="0" xfId="0" applyFont="1" applyFill="1" applyAlignment="1">
      <alignment horizontal="left" vertical="top" wrapText="1"/>
    </xf>
    <xf numFmtId="0" fontId="14" fillId="6" borderId="0" xfId="0" applyFont="1" applyFill="1" applyAlignment="1">
      <alignment vertical="top" wrapText="1"/>
    </xf>
    <xf numFmtId="0" fontId="14" fillId="6" borderId="0" xfId="0" applyFont="1" applyFill="1" applyAlignment="1">
      <alignment horizontal="center" vertical="top" wrapText="1"/>
    </xf>
    <xf numFmtId="0" fontId="8" fillId="6" borderId="0" xfId="0" applyFont="1" applyFill="1" applyAlignment="1">
      <alignment vertical="top" wrapText="1"/>
    </xf>
    <xf numFmtId="0" fontId="38" fillId="0" borderId="0" xfId="0" applyFont="1"/>
    <xf numFmtId="0" fontId="10" fillId="4" borderId="2" xfId="0" applyFont="1" applyFill="1" applyBorder="1" applyAlignment="1">
      <alignment vertical="center"/>
    </xf>
    <xf numFmtId="0" fontId="38" fillId="0" borderId="0" xfId="0" applyFont="1" applyAlignment="1">
      <alignment vertical="center"/>
    </xf>
    <xf numFmtId="0" fontId="9" fillId="4" borderId="1" xfId="0" applyFont="1" applyFill="1" applyBorder="1" applyAlignment="1">
      <alignment vertical="center"/>
    </xf>
    <xf numFmtId="0" fontId="9" fillId="4" borderId="9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39" fillId="4" borderId="5" xfId="0" applyFont="1" applyFill="1" applyBorder="1" applyAlignment="1">
      <alignment horizontal="center" vertical="center"/>
    </xf>
    <xf numFmtId="0" fontId="38" fillId="0" borderId="11" xfId="0" applyFont="1" applyBorder="1"/>
    <xf numFmtId="0" fontId="38" fillId="0" borderId="14" xfId="0" applyFont="1" applyBorder="1"/>
    <xf numFmtId="0" fontId="12" fillId="0" borderId="15" xfId="0" applyFont="1" applyBorder="1" applyAlignment="1">
      <alignment horizontal="left" vertical="center" wrapText="1"/>
    </xf>
    <xf numFmtId="0" fontId="38" fillId="0" borderId="17" xfId="0" applyFont="1" applyBorder="1"/>
    <xf numFmtId="0" fontId="12" fillId="0" borderId="18" xfId="0" applyFont="1" applyBorder="1" applyAlignment="1">
      <alignment horizontal="left" vertical="center" wrapText="1"/>
    </xf>
    <xf numFmtId="0" fontId="8" fillId="6" borderId="0" xfId="0" applyFont="1" applyFill="1" applyAlignment="1">
      <alignment horizontal="center" vertical="top" wrapText="1"/>
    </xf>
    <xf numFmtId="0" fontId="28" fillId="6" borderId="0" xfId="0" applyFont="1" applyFill="1" applyAlignment="1">
      <alignment horizontal="center" vertical="top" wrapText="1"/>
    </xf>
    <xf numFmtId="0" fontId="5" fillId="6" borderId="0" xfId="0" applyFont="1" applyFill="1"/>
    <xf numFmtId="0" fontId="34" fillId="6" borderId="0" xfId="0" applyFont="1" applyFill="1" applyAlignment="1">
      <alignment vertical="top"/>
    </xf>
    <xf numFmtId="0" fontId="2" fillId="6" borderId="0" xfId="0" applyFont="1" applyFill="1" applyAlignment="1">
      <alignment vertical="top" wrapText="1" indent="1"/>
    </xf>
    <xf numFmtId="2" fontId="14" fillId="6" borderId="0" xfId="0" applyNumberFormat="1" applyFont="1" applyFill="1" applyAlignment="1">
      <alignment horizontal="center" vertical="top"/>
    </xf>
    <xf numFmtId="43" fontId="8" fillId="6" borderId="0" xfId="1" applyFont="1" applyFill="1" applyBorder="1" applyAlignment="1">
      <alignment vertical="top"/>
    </xf>
    <xf numFmtId="0" fontId="28" fillId="6" borderId="0" xfId="0" applyFont="1" applyFill="1" applyAlignment="1">
      <alignment horizontal="left" vertical="top" wrapText="1"/>
    </xf>
    <xf numFmtId="2" fontId="34" fillId="6" borderId="0" xfId="0" applyNumberFormat="1" applyFont="1" applyFill="1" applyAlignment="1">
      <alignment horizontal="center" vertical="top"/>
    </xf>
    <xf numFmtId="43" fontId="28" fillId="6" borderId="0" xfId="1" applyFont="1" applyFill="1" applyBorder="1" applyAlignment="1">
      <alignment vertical="top"/>
    </xf>
    <xf numFmtId="0" fontId="5" fillId="6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center" vertical="top" wrapText="1"/>
    </xf>
    <xf numFmtId="43" fontId="5" fillId="6" borderId="0" xfId="1" applyFont="1" applyFill="1" applyBorder="1" applyAlignment="1">
      <alignment vertical="top"/>
    </xf>
    <xf numFmtId="0" fontId="34" fillId="6" borderId="0" xfId="0" applyFont="1" applyFill="1" applyAlignment="1">
      <alignment horizontal="center"/>
    </xf>
    <xf numFmtId="0" fontId="34" fillId="6" borderId="0" xfId="0" applyFont="1" applyFill="1" applyAlignment="1">
      <alignment horizontal="left"/>
    </xf>
    <xf numFmtId="0" fontId="34" fillId="6" borderId="0" xfId="0" applyFont="1" applyFill="1" applyAlignment="1">
      <alignment horizontal="center" vertical="top"/>
    </xf>
    <xf numFmtId="0" fontId="19" fillId="6" borderId="0" xfId="0" applyFont="1" applyFill="1"/>
    <xf numFmtId="0" fontId="20" fillId="6" borderId="0" xfId="0" applyFont="1" applyFill="1" applyAlignment="1">
      <alignment horizontal="center"/>
    </xf>
    <xf numFmtId="0" fontId="20" fillId="6" borderId="0" xfId="0" applyFont="1" applyFill="1"/>
    <xf numFmtId="0" fontId="5" fillId="6" borderId="0" xfId="0" applyFont="1" applyFill="1" applyAlignment="1">
      <alignment vertical="top" wrapText="1" indent="1"/>
    </xf>
    <xf numFmtId="0" fontId="5" fillId="6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70" fillId="6" borderId="20" xfId="0" applyNumberFormat="1" applyFont="1" applyFill="1" applyBorder="1" applyAlignment="1">
      <alignment horizontal="center"/>
    </xf>
    <xf numFmtId="0" fontId="65" fillId="6" borderId="0" xfId="0" applyFont="1" applyFill="1" applyAlignment="1">
      <alignment horizontal="center" vertical="top"/>
    </xf>
    <xf numFmtId="0" fontId="64" fillId="6" borderId="0" xfId="0" applyFont="1" applyFill="1" applyAlignment="1">
      <alignment horizontal="left" vertical="top" wrapText="1"/>
    </xf>
    <xf numFmtId="170" fontId="64" fillId="6" borderId="0" xfId="0" applyNumberFormat="1" applyFont="1" applyFill="1" applyAlignment="1">
      <alignment horizontal="center" vertical="top"/>
    </xf>
    <xf numFmtId="0" fontId="72" fillId="6" borderId="0" xfId="0" applyFont="1" applyFill="1" applyAlignment="1">
      <alignment horizontal="center" vertical="top" wrapText="1"/>
    </xf>
    <xf numFmtId="170" fontId="64" fillId="6" borderId="0" xfId="0" applyNumberFormat="1" applyFont="1" applyFill="1" applyAlignment="1">
      <alignment vertical="top"/>
    </xf>
    <xf numFmtId="0" fontId="19" fillId="6" borderId="0" xfId="0" applyFont="1" applyFill="1" applyAlignment="1">
      <alignment horizontal="left"/>
    </xf>
    <xf numFmtId="169" fontId="9" fillId="4" borderId="3" xfId="2" applyNumberFormat="1" applyFont="1" applyFill="1" applyBorder="1" applyAlignment="1">
      <alignment horizontal="center" vertical="center"/>
    </xf>
    <xf numFmtId="169" fontId="9" fillId="4" borderId="10" xfId="2" applyNumberFormat="1" applyFont="1" applyFill="1" applyBorder="1" applyAlignment="1">
      <alignment vertical="center"/>
    </xf>
    <xf numFmtId="169" fontId="9" fillId="4" borderId="6" xfId="2" applyNumberFormat="1" applyFont="1" applyFill="1" applyBorder="1" applyAlignment="1">
      <alignment vertical="center"/>
    </xf>
    <xf numFmtId="169" fontId="9" fillId="0" borderId="0" xfId="2" applyNumberFormat="1" applyFont="1"/>
    <xf numFmtId="0" fontId="9" fillId="4" borderId="0" xfId="0" applyFont="1" applyFill="1"/>
    <xf numFmtId="0" fontId="64" fillId="6" borderId="0" xfId="0" applyFont="1" applyFill="1"/>
    <xf numFmtId="0" fontId="64" fillId="6" borderId="0" xfId="0" applyFont="1" applyFill="1" applyAlignment="1">
      <alignment horizontal="left"/>
    </xf>
    <xf numFmtId="0" fontId="86" fillId="6" borderId="0" xfId="0" applyFont="1" applyFill="1" applyAlignment="1">
      <alignment horizontal="left"/>
    </xf>
    <xf numFmtId="171" fontId="23" fillId="0" borderId="0" xfId="0" applyNumberFormat="1" applyFont="1" applyAlignment="1">
      <alignment horizontal="center"/>
    </xf>
    <xf numFmtId="164" fontId="65" fillId="6" borderId="0" xfId="0" applyNumberFormat="1" applyFont="1" applyFill="1" applyAlignment="1">
      <alignment horizontal="center"/>
    </xf>
    <xf numFmtId="171" fontId="53" fillId="6" borderId="0" xfId="0" applyNumberFormat="1" applyFont="1" applyFill="1" applyAlignment="1">
      <alignment horizontal="center" vertical="top"/>
    </xf>
    <xf numFmtId="164" fontId="53" fillId="6" borderId="0" xfId="0" applyNumberFormat="1" applyFont="1" applyFill="1" applyAlignment="1">
      <alignment horizontal="center" vertical="top"/>
    </xf>
    <xf numFmtId="0" fontId="5" fillId="6" borderId="0" xfId="0" applyFont="1" applyFill="1" applyAlignment="1">
      <alignment vertical="top" wrapText="1"/>
    </xf>
    <xf numFmtId="176" fontId="12" fillId="4" borderId="2" xfId="0" applyNumberFormat="1" applyFont="1" applyFill="1" applyBorder="1" applyAlignment="1">
      <alignment horizontal="center"/>
    </xf>
    <xf numFmtId="176" fontId="12" fillId="4" borderId="5" xfId="0" applyNumberFormat="1" applyFont="1" applyFill="1" applyBorder="1" applyAlignment="1">
      <alignment horizontal="center"/>
    </xf>
    <xf numFmtId="176" fontId="5" fillId="4" borderId="8" xfId="0" applyNumberFormat="1" applyFont="1" applyFill="1" applyBorder="1" applyAlignment="1">
      <alignment horizontal="center" vertical="center"/>
    </xf>
    <xf numFmtId="176" fontId="5" fillId="6" borderId="0" xfId="0" applyNumberFormat="1" applyFont="1" applyFill="1" applyAlignment="1">
      <alignment horizontal="center" vertical="center"/>
    </xf>
    <xf numFmtId="176" fontId="0" fillId="0" borderId="0" xfId="0" applyNumberFormat="1"/>
    <xf numFmtId="176" fontId="8" fillId="6" borderId="0" xfId="1" applyNumberFormat="1" applyFont="1" applyFill="1" applyBorder="1" applyAlignment="1">
      <alignment vertical="top"/>
    </xf>
    <xf numFmtId="176" fontId="5" fillId="6" borderId="0" xfId="1" applyNumberFormat="1" applyFont="1" applyFill="1" applyBorder="1" applyAlignment="1">
      <alignment vertical="top"/>
    </xf>
    <xf numFmtId="176" fontId="19" fillId="6" borderId="0" xfId="0" applyNumberFormat="1" applyFont="1" applyFill="1"/>
    <xf numFmtId="176" fontId="83" fillId="6" borderId="0" xfId="2" applyNumberFormat="1" applyFont="1" applyFill="1" applyBorder="1" applyAlignment="1">
      <alignment horizontal="right" vertical="top"/>
    </xf>
    <xf numFmtId="176" fontId="28" fillId="6" borderId="0" xfId="2" applyNumberFormat="1" applyFont="1" applyFill="1" applyBorder="1" applyAlignment="1">
      <alignment horizontal="right" vertical="top"/>
    </xf>
    <xf numFmtId="176" fontId="8" fillId="6" borderId="0" xfId="2" applyNumberFormat="1" applyFont="1" applyFill="1" applyBorder="1" applyAlignment="1">
      <alignment horizontal="right" vertical="top" wrapText="1"/>
    </xf>
    <xf numFmtId="176" fontId="28" fillId="6" borderId="0" xfId="2" applyNumberFormat="1" applyFont="1" applyFill="1" applyBorder="1" applyAlignment="1">
      <alignment horizontal="right" vertical="top" wrapText="1"/>
    </xf>
    <xf numFmtId="176" fontId="86" fillId="6" borderId="0" xfId="2" applyNumberFormat="1" applyFont="1" applyFill="1" applyBorder="1" applyAlignment="1">
      <alignment horizontal="right"/>
    </xf>
    <xf numFmtId="164" fontId="70" fillId="6" borderId="0" xfId="0" applyNumberFormat="1" applyFont="1" applyFill="1" applyAlignment="1">
      <alignment horizontal="center"/>
    </xf>
    <xf numFmtId="0" fontId="89" fillId="4" borderId="8" xfId="0" applyFont="1" applyFill="1" applyBorder="1" applyAlignment="1">
      <alignment horizontal="center" vertical="center"/>
    </xf>
    <xf numFmtId="0" fontId="53" fillId="4" borderId="7" xfId="0" applyFont="1" applyFill="1" applyBorder="1" applyAlignment="1">
      <alignment horizontal="center" vertical="center"/>
    </xf>
    <xf numFmtId="0" fontId="53" fillId="6" borderId="0" xfId="0" applyFont="1" applyFill="1" applyAlignment="1">
      <alignment horizontal="center" vertical="center"/>
    </xf>
    <xf numFmtId="0" fontId="90" fillId="0" borderId="0" xfId="0" applyFont="1"/>
    <xf numFmtId="43" fontId="23" fillId="6" borderId="0" xfId="1" applyFont="1" applyFill="1" applyBorder="1" applyAlignment="1">
      <alignment vertical="top"/>
    </xf>
    <xf numFmtId="49" fontId="66" fillId="4" borderId="2" xfId="0" applyNumberFormat="1" applyFont="1" applyFill="1" applyBorder="1" applyAlignment="1">
      <alignment horizontal="center" vertical="center"/>
    </xf>
    <xf numFmtId="0" fontId="93" fillId="4" borderId="5" xfId="0" applyFont="1" applyFill="1" applyBorder="1"/>
    <xf numFmtId="0" fontId="95" fillId="0" borderId="0" xfId="3"/>
    <xf numFmtId="0" fontId="95" fillId="0" borderId="0" xfId="3" applyAlignment="1">
      <alignment horizontal="left" vertical="center"/>
    </xf>
    <xf numFmtId="0" fontId="95" fillId="0" borderId="21" xfId="3" applyBorder="1"/>
    <xf numFmtId="0" fontId="95" fillId="0" borderId="22" xfId="3" applyBorder="1"/>
    <xf numFmtId="0" fontId="95" fillId="0" borderId="23" xfId="3" applyBorder="1"/>
    <xf numFmtId="0" fontId="97" fillId="0" borderId="0" xfId="3" applyFont="1" applyAlignment="1">
      <alignment horizontal="left" vertical="center"/>
    </xf>
    <xf numFmtId="0" fontId="98" fillId="0" borderId="0" xfId="3" applyFont="1" applyAlignment="1">
      <alignment horizontal="left" vertical="center"/>
    </xf>
    <xf numFmtId="0" fontId="99" fillId="0" borderId="0" xfId="3" applyFont="1" applyAlignment="1">
      <alignment horizontal="left" vertical="center"/>
    </xf>
    <xf numFmtId="0" fontId="95" fillId="0" borderId="0" xfId="3" applyAlignment="1">
      <alignment vertical="center"/>
    </xf>
    <xf numFmtId="0" fontId="95" fillId="0" borderId="23" xfId="3" applyBorder="1" applyAlignment="1">
      <alignment vertical="center"/>
    </xf>
    <xf numFmtId="0" fontId="101" fillId="0" borderId="0" xfId="3" applyFont="1" applyAlignment="1">
      <alignment horizontal="left" vertical="center"/>
    </xf>
    <xf numFmtId="177" fontId="101" fillId="0" borderId="0" xfId="3" applyNumberFormat="1" applyFont="1" applyAlignment="1">
      <alignment horizontal="left" vertical="center"/>
    </xf>
    <xf numFmtId="0" fontId="95" fillId="0" borderId="0" xfId="3" applyAlignment="1">
      <alignment vertical="center" wrapText="1"/>
    </xf>
    <xf numFmtId="0" fontId="95" fillId="0" borderId="23" xfId="3" applyBorder="1" applyAlignment="1">
      <alignment vertical="center" wrapText="1"/>
    </xf>
    <xf numFmtId="0" fontId="101" fillId="0" borderId="0" xfId="3" applyFont="1" applyAlignment="1">
      <alignment horizontal="left" vertical="center" wrapText="1"/>
    </xf>
    <xf numFmtId="0" fontId="95" fillId="0" borderId="24" xfId="3" applyBorder="1" applyAlignment="1">
      <alignment vertical="center"/>
    </xf>
    <xf numFmtId="0" fontId="102" fillId="0" borderId="0" xfId="3" applyFont="1" applyAlignment="1">
      <alignment horizontal="left" vertical="center"/>
    </xf>
    <xf numFmtId="4" fontId="103" fillId="0" borderId="0" xfId="3" applyNumberFormat="1" applyFont="1" applyAlignment="1">
      <alignment vertical="center"/>
    </xf>
    <xf numFmtId="0" fontId="99" fillId="0" borderId="0" xfId="3" applyFont="1" applyAlignment="1">
      <alignment horizontal="right" vertical="center"/>
    </xf>
    <xf numFmtId="0" fontId="104" fillId="0" borderId="0" xfId="3" applyFont="1" applyAlignment="1">
      <alignment horizontal="left" vertical="center"/>
    </xf>
    <xf numFmtId="4" fontId="99" fillId="0" borderId="0" xfId="3" applyNumberFormat="1" applyFont="1" applyAlignment="1">
      <alignment vertical="center"/>
    </xf>
    <xf numFmtId="178" fontId="99" fillId="0" borderId="0" xfId="3" applyNumberFormat="1" applyFont="1" applyAlignment="1">
      <alignment horizontal="right" vertical="center"/>
    </xf>
    <xf numFmtId="0" fontId="95" fillId="8" borderId="0" xfId="3" applyFill="1" applyAlignment="1">
      <alignment vertical="center"/>
    </xf>
    <xf numFmtId="0" fontId="105" fillId="8" borderId="25" xfId="3" applyFont="1" applyFill="1" applyBorder="1" applyAlignment="1">
      <alignment horizontal="left" vertical="center"/>
    </xf>
    <xf numFmtId="0" fontId="95" fillId="8" borderId="26" xfId="3" applyFill="1" applyBorder="1" applyAlignment="1">
      <alignment vertical="center"/>
    </xf>
    <xf numFmtId="0" fontId="105" fillId="8" borderId="26" xfId="3" applyFont="1" applyFill="1" applyBorder="1" applyAlignment="1">
      <alignment horizontal="right" vertical="center"/>
    </xf>
    <xf numFmtId="0" fontId="105" fillId="8" borderId="26" xfId="3" applyFont="1" applyFill="1" applyBorder="1" applyAlignment="1">
      <alignment horizontal="center" vertical="center"/>
    </xf>
    <xf numFmtId="4" fontId="105" fillId="8" borderId="26" xfId="3" applyNumberFormat="1" applyFont="1" applyFill="1" applyBorder="1" applyAlignment="1">
      <alignment vertical="center"/>
    </xf>
    <xf numFmtId="0" fontId="95" fillId="8" borderId="27" xfId="3" applyFill="1" applyBorder="1" applyAlignment="1">
      <alignment vertical="center"/>
    </xf>
    <xf numFmtId="0" fontId="106" fillId="0" borderId="28" xfId="3" applyFont="1" applyBorder="1" applyAlignment="1">
      <alignment horizontal="left" vertical="center"/>
    </xf>
    <xf numFmtId="0" fontId="95" fillId="0" borderId="28" xfId="3" applyBorder="1" applyAlignment="1">
      <alignment vertical="center"/>
    </xf>
    <xf numFmtId="0" fontId="99" fillId="0" borderId="29" xfId="3" applyFont="1" applyBorder="1" applyAlignment="1">
      <alignment horizontal="left" vertical="center"/>
    </xf>
    <xf numFmtId="0" fontId="95" fillId="0" borderId="29" xfId="3" applyBorder="1" applyAlignment="1">
      <alignment vertical="center"/>
    </xf>
    <xf numFmtId="0" fontId="99" fillId="0" borderId="29" xfId="3" applyFont="1" applyBorder="1" applyAlignment="1">
      <alignment horizontal="center" vertical="center"/>
    </xf>
    <xf numFmtId="0" fontId="99" fillId="0" borderId="29" xfId="3" applyFont="1" applyBorder="1" applyAlignment="1">
      <alignment horizontal="right" vertical="center"/>
    </xf>
    <xf numFmtId="0" fontId="95" fillId="0" borderId="30" xfId="3" applyBorder="1" applyAlignment="1">
      <alignment vertical="center"/>
    </xf>
    <xf numFmtId="0" fontId="95" fillId="0" borderId="31" xfId="3" applyBorder="1" applyAlignment="1">
      <alignment vertical="center"/>
    </xf>
    <xf numFmtId="0" fontId="95" fillId="0" borderId="21" xfId="3" applyBorder="1" applyAlignment="1">
      <alignment vertical="center"/>
    </xf>
    <xf numFmtId="0" fontId="95" fillId="0" borderId="22" xfId="3" applyBorder="1" applyAlignment="1">
      <alignment vertical="center"/>
    </xf>
    <xf numFmtId="0" fontId="107" fillId="8" borderId="0" xfId="3" applyFont="1" applyFill="1" applyAlignment="1">
      <alignment horizontal="left" vertical="center"/>
    </xf>
    <xf numFmtId="0" fontId="107" fillId="8" borderId="0" xfId="3" applyFont="1" applyFill="1" applyAlignment="1">
      <alignment horizontal="right" vertical="center"/>
    </xf>
    <xf numFmtId="0" fontId="108" fillId="0" borderId="0" xfId="3" applyFont="1" applyAlignment="1">
      <alignment horizontal="left" vertical="center"/>
    </xf>
    <xf numFmtId="0" fontId="109" fillId="0" borderId="0" xfId="3" applyFont="1" applyAlignment="1">
      <alignment vertical="center"/>
    </xf>
    <xf numFmtId="0" fontId="109" fillId="0" borderId="23" xfId="3" applyFont="1" applyBorder="1" applyAlignment="1">
      <alignment vertical="center"/>
    </xf>
    <xf numFmtId="0" fontId="109" fillId="0" borderId="32" xfId="3" applyFont="1" applyBorder="1" applyAlignment="1">
      <alignment horizontal="left" vertical="center"/>
    </xf>
    <xf numFmtId="0" fontId="109" fillId="0" borderId="32" xfId="3" applyFont="1" applyBorder="1" applyAlignment="1">
      <alignment vertical="center"/>
    </xf>
    <xf numFmtId="4" fontId="109" fillId="0" borderId="32" xfId="3" applyNumberFormat="1" applyFont="1" applyBorder="1" applyAlignment="1">
      <alignment vertical="center"/>
    </xf>
    <xf numFmtId="0" fontId="110" fillId="0" borderId="0" xfId="3" applyFont="1" applyAlignment="1">
      <alignment vertical="center"/>
    </xf>
    <xf numFmtId="0" fontId="110" fillId="0" borderId="23" xfId="3" applyFont="1" applyBorder="1" applyAlignment="1">
      <alignment vertical="center"/>
    </xf>
    <xf numFmtId="0" fontId="110" fillId="0" borderId="32" xfId="3" applyFont="1" applyBorder="1" applyAlignment="1">
      <alignment horizontal="left" vertical="center"/>
    </xf>
    <xf numFmtId="0" fontId="110" fillId="0" borderId="32" xfId="3" applyFont="1" applyBorder="1" applyAlignment="1">
      <alignment vertical="center"/>
    </xf>
    <xf numFmtId="4" fontId="110" fillId="0" borderId="32" xfId="3" applyNumberFormat="1" applyFont="1" applyBorder="1" applyAlignment="1">
      <alignment vertical="center"/>
    </xf>
    <xf numFmtId="0" fontId="95" fillId="0" borderId="0" xfId="3" applyAlignment="1">
      <alignment horizontal="center" vertical="center" wrapText="1"/>
    </xf>
    <xf numFmtId="0" fontId="95" fillId="0" borderId="23" xfId="3" applyBorder="1" applyAlignment="1">
      <alignment horizontal="center" vertical="center" wrapText="1"/>
    </xf>
    <xf numFmtId="0" fontId="107" fillId="8" borderId="33" xfId="3" applyFont="1" applyFill="1" applyBorder="1" applyAlignment="1">
      <alignment horizontal="center" vertical="center" wrapText="1"/>
    </xf>
    <xf numFmtId="0" fontId="107" fillId="8" borderId="34" xfId="3" applyFont="1" applyFill="1" applyBorder="1" applyAlignment="1">
      <alignment horizontal="center" vertical="center" wrapText="1"/>
    </xf>
    <xf numFmtId="0" fontId="107" fillId="8" borderId="35" xfId="3" applyFont="1" applyFill="1" applyBorder="1" applyAlignment="1">
      <alignment horizontal="center" vertical="center" wrapText="1"/>
    </xf>
    <xf numFmtId="0" fontId="107" fillId="8" borderId="0" xfId="3" applyFont="1" applyFill="1" applyAlignment="1">
      <alignment horizontal="center" vertical="center" wrapText="1"/>
    </xf>
    <xf numFmtId="0" fontId="111" fillId="0" borderId="33" xfId="3" applyFont="1" applyBorder="1" applyAlignment="1">
      <alignment horizontal="center" vertical="center" wrapText="1"/>
    </xf>
    <xf numFmtId="0" fontId="111" fillId="0" borderId="34" xfId="3" applyFont="1" applyBorder="1" applyAlignment="1">
      <alignment horizontal="center" vertical="center" wrapText="1"/>
    </xf>
    <xf numFmtId="0" fontId="111" fillId="0" borderId="35" xfId="3" applyFont="1" applyBorder="1" applyAlignment="1">
      <alignment horizontal="center" vertical="center" wrapText="1"/>
    </xf>
    <xf numFmtId="0" fontId="103" fillId="0" borderId="0" xfId="3" applyFont="1" applyAlignment="1">
      <alignment horizontal="left" vertical="center"/>
    </xf>
    <xf numFmtId="4" fontId="103" fillId="0" borderId="0" xfId="3" applyNumberFormat="1" applyFont="1"/>
    <xf numFmtId="0" fontId="95" fillId="0" borderId="36" xfId="3" applyBorder="1" applyAlignment="1">
      <alignment vertical="center"/>
    </xf>
    <xf numFmtId="179" fontId="112" fillId="0" borderId="24" xfId="3" applyNumberFormat="1" applyFont="1" applyBorder="1"/>
    <xf numFmtId="179" fontId="112" fillId="0" borderId="37" xfId="3" applyNumberFormat="1" applyFont="1" applyBorder="1"/>
    <xf numFmtId="4" fontId="113" fillId="0" borderId="0" xfId="3" applyNumberFormat="1" applyFont="1" applyAlignment="1">
      <alignment vertical="center"/>
    </xf>
    <xf numFmtId="0" fontId="114" fillId="0" borderId="0" xfId="3" applyFont="1"/>
    <xf numFmtId="0" fontId="114" fillId="0" borderId="23" xfId="3" applyFont="1" applyBorder="1"/>
    <xf numFmtId="0" fontId="114" fillId="0" borderId="0" xfId="3" applyFont="1" applyAlignment="1">
      <alignment horizontal="left"/>
    </xf>
    <xf numFmtId="0" fontId="109" fillId="0" borderId="0" xfId="3" applyFont="1" applyAlignment="1">
      <alignment horizontal="left"/>
    </xf>
    <xf numFmtId="4" fontId="109" fillId="0" borderId="0" xfId="3" applyNumberFormat="1" applyFont="1"/>
    <xf numFmtId="0" fontId="114" fillId="0" borderId="38" xfId="3" applyFont="1" applyBorder="1"/>
    <xf numFmtId="179" fontId="114" fillId="0" borderId="0" xfId="3" applyNumberFormat="1" applyFont="1"/>
    <xf numFmtId="179" fontId="114" fillId="0" borderId="39" xfId="3" applyNumberFormat="1" applyFont="1" applyBorder="1"/>
    <xf numFmtId="0" fontId="114" fillId="0" borderId="0" xfId="3" applyFont="1" applyAlignment="1">
      <alignment horizontal="center"/>
    </xf>
    <xf numFmtId="4" fontId="114" fillId="0" borderId="0" xfId="3" applyNumberFormat="1" applyFont="1" applyAlignment="1">
      <alignment vertical="center"/>
    </xf>
    <xf numFmtId="0" fontId="110" fillId="0" borderId="0" xfId="3" applyFont="1" applyAlignment="1">
      <alignment horizontal="left"/>
    </xf>
    <xf numFmtId="4" fontId="110" fillId="0" borderId="0" xfId="3" applyNumberFormat="1" applyFont="1"/>
    <xf numFmtId="0" fontId="95" fillId="0" borderId="23" xfId="3" applyBorder="1" applyAlignment="1" applyProtection="1">
      <alignment vertical="center"/>
      <protection locked="0"/>
    </xf>
    <xf numFmtId="0" fontId="107" fillId="0" borderId="40" xfId="3" applyFont="1" applyBorder="1" applyAlignment="1" applyProtection="1">
      <alignment horizontal="center" vertical="center"/>
      <protection locked="0"/>
    </xf>
    <xf numFmtId="49" fontId="107" fillId="0" borderId="40" xfId="3" applyNumberFormat="1" applyFont="1" applyBorder="1" applyAlignment="1" applyProtection="1">
      <alignment horizontal="left" vertical="center" wrapText="1"/>
      <protection locked="0"/>
    </xf>
    <xf numFmtId="0" fontId="107" fillId="0" borderId="40" xfId="3" applyFont="1" applyBorder="1" applyAlignment="1" applyProtection="1">
      <alignment horizontal="left" vertical="center" wrapText="1"/>
      <protection locked="0"/>
    </xf>
    <xf numFmtId="0" fontId="107" fillId="0" borderId="40" xfId="3" applyFont="1" applyBorder="1" applyAlignment="1" applyProtection="1">
      <alignment horizontal="center" vertical="center" wrapText="1"/>
      <protection locked="0"/>
    </xf>
    <xf numFmtId="167" fontId="107" fillId="0" borderId="40" xfId="3" applyNumberFormat="1" applyFont="1" applyBorder="1" applyAlignment="1" applyProtection="1">
      <alignment vertical="center"/>
      <protection locked="0"/>
    </xf>
    <xf numFmtId="4" fontId="107" fillId="0" borderId="40" xfId="3" applyNumberFormat="1" applyFont="1" applyBorder="1" applyAlignment="1" applyProtection="1">
      <alignment vertical="center"/>
      <protection locked="0"/>
    </xf>
    <xf numFmtId="0" fontId="95" fillId="0" borderId="40" xfId="3" applyBorder="1" applyAlignment="1" applyProtection="1">
      <alignment vertical="center"/>
      <protection locked="0"/>
    </xf>
    <xf numFmtId="0" fontId="111" fillId="0" borderId="38" xfId="3" applyFont="1" applyBorder="1" applyAlignment="1">
      <alignment horizontal="left" vertical="center"/>
    </xf>
    <xf numFmtId="0" fontId="111" fillId="0" borderId="0" xfId="3" applyFont="1" applyAlignment="1">
      <alignment horizontal="center" vertical="center"/>
    </xf>
    <xf numFmtId="179" fontId="111" fillId="0" borderId="0" xfId="3" applyNumberFormat="1" applyFont="1" applyAlignment="1">
      <alignment vertical="center"/>
    </xf>
    <xf numFmtId="179" fontId="111" fillId="0" borderId="39" xfId="3" applyNumberFormat="1" applyFont="1" applyBorder="1" applyAlignment="1">
      <alignment vertical="center"/>
    </xf>
    <xf numFmtId="0" fontId="107" fillId="0" borderId="0" xfId="3" applyFont="1" applyAlignment="1">
      <alignment horizontal="left" vertical="center"/>
    </xf>
    <xf numFmtId="4" fontId="95" fillId="0" borderId="0" xfId="3" applyNumberFormat="1" applyAlignment="1">
      <alignment vertical="center"/>
    </xf>
    <xf numFmtId="0" fontId="115" fillId="0" borderId="0" xfId="3" applyFont="1" applyAlignment="1">
      <alignment horizontal="left" vertical="center"/>
    </xf>
    <xf numFmtId="0" fontId="116" fillId="0" borderId="0" xfId="3" applyFont="1" applyAlignment="1">
      <alignment vertical="center" wrapText="1"/>
    </xf>
    <xf numFmtId="0" fontId="95" fillId="0" borderId="38" xfId="3" applyBorder="1" applyAlignment="1">
      <alignment vertical="center"/>
    </xf>
    <xf numFmtId="0" fontId="95" fillId="0" borderId="39" xfId="3" applyBorder="1" applyAlignment="1">
      <alignment vertical="center"/>
    </xf>
    <xf numFmtId="0" fontId="117" fillId="0" borderId="40" xfId="3" applyFont="1" applyBorder="1" applyAlignment="1" applyProtection="1">
      <alignment horizontal="center" vertical="center"/>
      <protection locked="0"/>
    </xf>
    <xf numFmtId="49" fontId="117" fillId="0" borderId="40" xfId="3" applyNumberFormat="1" applyFont="1" applyBorder="1" applyAlignment="1" applyProtection="1">
      <alignment horizontal="left" vertical="center" wrapText="1"/>
      <protection locked="0"/>
    </xf>
    <xf numFmtId="0" fontId="117" fillId="0" borderId="40" xfId="3" applyFont="1" applyBorder="1" applyAlignment="1" applyProtection="1">
      <alignment horizontal="left" vertical="center" wrapText="1"/>
      <protection locked="0"/>
    </xf>
    <xf numFmtId="0" fontId="117" fillId="0" borderId="40" xfId="3" applyFont="1" applyBorder="1" applyAlignment="1" applyProtection="1">
      <alignment horizontal="center" vertical="center" wrapText="1"/>
      <protection locked="0"/>
    </xf>
    <xf numFmtId="167" fontId="117" fillId="0" borderId="40" xfId="3" applyNumberFormat="1" applyFont="1" applyBorder="1" applyAlignment="1" applyProtection="1">
      <alignment vertical="center"/>
      <protection locked="0"/>
    </xf>
    <xf numFmtId="4" fontId="117" fillId="0" borderId="40" xfId="3" applyNumberFormat="1" applyFont="1" applyBorder="1" applyAlignment="1" applyProtection="1">
      <alignment vertical="center"/>
      <protection locked="0"/>
    </xf>
    <xf numFmtId="0" fontId="118" fillId="0" borderId="40" xfId="3" applyFont="1" applyBorder="1" applyAlignment="1" applyProtection="1">
      <alignment vertical="center"/>
      <protection locked="0"/>
    </xf>
    <xf numFmtId="0" fontId="118" fillId="0" borderId="23" xfId="3" applyFont="1" applyBorder="1" applyAlignment="1">
      <alignment vertical="center"/>
    </xf>
    <xf numFmtId="0" fontId="117" fillId="0" borderId="38" xfId="3" applyFont="1" applyBorder="1" applyAlignment="1">
      <alignment horizontal="left" vertical="center"/>
    </xf>
    <xf numFmtId="0" fontId="117" fillId="0" borderId="0" xfId="3" applyFont="1" applyAlignment="1">
      <alignment horizontal="center" vertical="center"/>
    </xf>
    <xf numFmtId="0" fontId="111" fillId="0" borderId="41" xfId="3" applyFont="1" applyBorder="1" applyAlignment="1">
      <alignment horizontal="left" vertical="center"/>
    </xf>
    <xf numFmtId="0" fontId="111" fillId="0" borderId="32" xfId="3" applyFont="1" applyBorder="1" applyAlignment="1">
      <alignment horizontal="center" vertical="center"/>
    </xf>
    <xf numFmtId="179" fontId="111" fillId="0" borderId="32" xfId="3" applyNumberFormat="1" applyFont="1" applyBorder="1" applyAlignment="1">
      <alignment vertical="center"/>
    </xf>
    <xf numFmtId="179" fontId="111" fillId="0" borderId="42" xfId="3" applyNumberFormat="1" applyFont="1" applyBorder="1" applyAlignment="1">
      <alignment vertical="center"/>
    </xf>
    <xf numFmtId="0" fontId="119" fillId="0" borderId="0" xfId="4"/>
    <xf numFmtId="0" fontId="119" fillId="0" borderId="0" xfId="4" applyAlignment="1">
      <alignment horizontal="center"/>
    </xf>
    <xf numFmtId="49" fontId="127" fillId="0" borderId="0" xfId="5" applyNumberFormat="1" applyFont="1" applyAlignment="1">
      <alignment horizontal="center"/>
    </xf>
    <xf numFmtId="0" fontId="127" fillId="0" borderId="0" xfId="5" applyFont="1"/>
    <xf numFmtId="0" fontId="127" fillId="0" borderId="0" xfId="5" applyFont="1" applyAlignment="1">
      <alignment horizontal="center"/>
    </xf>
    <xf numFmtId="0" fontId="128" fillId="0" borderId="0" xfId="5" applyFont="1" applyAlignment="1">
      <alignment horizontal="center"/>
    </xf>
    <xf numFmtId="0" fontId="129" fillId="0" borderId="0" xfId="5" applyFont="1"/>
    <xf numFmtId="49" fontId="130" fillId="0" borderId="50" xfId="5" applyNumberFormat="1" applyFont="1" applyBorder="1" applyAlignment="1">
      <alignment horizontal="left" vertical="top" wrapText="1"/>
    </xf>
    <xf numFmtId="49" fontId="119" fillId="0" borderId="50" xfId="5" applyNumberFormat="1" applyFont="1" applyBorder="1" applyAlignment="1">
      <alignment horizontal="center" vertical="top"/>
    </xf>
    <xf numFmtId="3" fontId="12" fillId="0" borderId="50" xfId="5" applyNumberFormat="1" applyFont="1" applyBorder="1" applyAlignment="1">
      <alignment vertical="top"/>
    </xf>
    <xf numFmtId="42" fontId="12" fillId="0" borderId="10" xfId="5" applyNumberFormat="1" applyFont="1" applyBorder="1" applyAlignment="1">
      <alignment horizontal="center" vertical="center"/>
    </xf>
    <xf numFmtId="49" fontId="131" fillId="0" borderId="50" xfId="5" applyNumberFormat="1" applyFont="1" applyBorder="1" applyAlignment="1">
      <alignment horizontal="left" vertical="top" wrapText="1"/>
    </xf>
    <xf numFmtId="49" fontId="12" fillId="0" borderId="50" xfId="5" applyNumberFormat="1" applyFont="1" applyBorder="1" applyAlignment="1">
      <alignment horizontal="center" vertical="center" wrapText="1"/>
    </xf>
    <xf numFmtId="42" fontId="12" fillId="0" borderId="50" xfId="5" applyNumberFormat="1" applyFont="1" applyBorder="1" applyAlignment="1">
      <alignment horizontal="center" vertical="center"/>
    </xf>
    <xf numFmtId="49" fontId="12" fillId="0" borderId="50" xfId="5" applyNumberFormat="1" applyFont="1" applyBorder="1" applyAlignment="1">
      <alignment horizontal="left" vertical="center" wrapText="1"/>
    </xf>
    <xf numFmtId="49" fontId="131" fillId="0" borderId="50" xfId="5" applyNumberFormat="1" applyFont="1" applyBorder="1" applyAlignment="1">
      <alignment horizontal="left" vertical="center" wrapText="1"/>
    </xf>
    <xf numFmtId="0" fontId="12" fillId="0" borderId="50" xfId="5" applyFont="1" applyBorder="1" applyAlignment="1">
      <alignment horizontal="center" vertical="center"/>
    </xf>
    <xf numFmtId="42" fontId="119" fillId="0" borderId="50" xfId="5" applyNumberFormat="1" applyFont="1" applyBorder="1" applyAlignment="1">
      <alignment vertical="center"/>
    </xf>
    <xf numFmtId="0" fontId="12" fillId="0" borderId="9" xfId="5" applyFont="1" applyBorder="1" applyAlignment="1">
      <alignment horizontal="center" vertical="center"/>
    </xf>
    <xf numFmtId="42" fontId="12" fillId="0" borderId="50" xfId="6" applyNumberFormat="1" applyFont="1" applyFill="1" applyBorder="1" applyAlignment="1">
      <alignment horizontal="right" vertical="center"/>
    </xf>
    <xf numFmtId="49" fontId="12" fillId="6" borderId="50" xfId="5" applyNumberFormat="1" applyFont="1" applyFill="1" applyBorder="1" applyAlignment="1">
      <alignment horizontal="left" vertical="center" wrapText="1"/>
    </xf>
    <xf numFmtId="49" fontId="134" fillId="6" borderId="50" xfId="5" applyNumberFormat="1" applyFont="1" applyFill="1" applyBorder="1" applyAlignment="1">
      <alignment horizontal="left" vertical="center" wrapText="1"/>
    </xf>
    <xf numFmtId="42" fontId="12" fillId="0" borderId="50" xfId="5" applyNumberFormat="1" applyFont="1" applyBorder="1" applyAlignment="1">
      <alignment vertical="center"/>
    </xf>
    <xf numFmtId="42" fontId="12" fillId="0" borderId="50" xfId="5" applyNumberFormat="1" applyFont="1" applyBorder="1" applyAlignment="1">
      <alignment horizontal="right" vertical="center" wrapText="1"/>
    </xf>
    <xf numFmtId="0" fontId="12" fillId="0" borderId="50" xfId="5" applyFont="1" applyBorder="1" applyAlignment="1">
      <alignment horizontal="center"/>
    </xf>
    <xf numFmtId="42" fontId="119" fillId="0" borderId="10" xfId="5" applyNumberFormat="1" applyFont="1" applyBorder="1" applyAlignment="1">
      <alignment vertical="center"/>
    </xf>
    <xf numFmtId="0" fontId="126" fillId="0" borderId="50" xfId="5" applyBorder="1" applyAlignment="1">
      <alignment horizontal="center"/>
    </xf>
    <xf numFmtId="49" fontId="135" fillId="0" borderId="50" xfId="5" applyNumberFormat="1" applyFont="1" applyBorder="1" applyAlignment="1">
      <alignment horizontal="center" vertical="center" wrapText="1"/>
    </xf>
    <xf numFmtId="0" fontId="12" fillId="0" borderId="10" xfId="5" applyFont="1" applyBorder="1" applyAlignment="1">
      <alignment horizontal="left" vertical="center"/>
    </xf>
    <xf numFmtId="0" fontId="12" fillId="0" borderId="50" xfId="5" applyFont="1" applyBorder="1" applyAlignment="1">
      <alignment horizontal="left" vertical="center"/>
    </xf>
    <xf numFmtId="0" fontId="12" fillId="0" borderId="0" xfId="5" applyFont="1" applyAlignment="1">
      <alignment horizontal="center" vertical="center"/>
    </xf>
    <xf numFmtId="0" fontId="11" fillId="0" borderId="10" xfId="5" applyFont="1" applyBorder="1" applyAlignment="1">
      <alignment horizontal="left" vertical="center"/>
    </xf>
    <xf numFmtId="0" fontId="12" fillId="0" borderId="10" xfId="5" applyFont="1" applyBorder="1" applyAlignment="1">
      <alignment horizontal="left" vertical="center" wrapText="1"/>
    </xf>
    <xf numFmtId="0" fontId="136" fillId="0" borderId="10" xfId="5" applyFont="1" applyBorder="1" applyAlignment="1">
      <alignment horizontal="left" vertical="center"/>
    </xf>
    <xf numFmtId="49" fontId="11" fillId="0" borderId="50" xfId="5" applyNumberFormat="1" applyFont="1" applyBorder="1" applyAlignment="1">
      <alignment horizontal="left" vertical="center" wrapText="1"/>
    </xf>
    <xf numFmtId="0" fontId="12" fillId="0" borderId="50" xfId="5" applyFont="1" applyBorder="1" applyAlignment="1">
      <alignment horizontal="left" vertical="center" wrapText="1"/>
    </xf>
    <xf numFmtId="0" fontId="126" fillId="0" borderId="0" xfId="5"/>
    <xf numFmtId="49" fontId="12" fillId="0" borderId="0" xfId="5" applyNumberFormat="1" applyFont="1" applyAlignment="1">
      <alignment horizontal="center" vertical="top"/>
    </xf>
    <xf numFmtId="0" fontId="12" fillId="0" borderId="0" xfId="5" applyFont="1" applyAlignment="1">
      <alignment vertical="top"/>
    </xf>
    <xf numFmtId="0" fontId="12" fillId="0" borderId="0" xfId="5" applyFont="1" applyAlignment="1">
      <alignment horizontal="center" vertical="top"/>
    </xf>
    <xf numFmtId="0" fontId="12" fillId="0" borderId="0" xfId="5" applyFont="1"/>
    <xf numFmtId="49" fontId="12" fillId="0" borderId="0" xfId="5" applyNumberFormat="1" applyFont="1" applyAlignment="1">
      <alignment horizontal="center" vertical="center"/>
    </xf>
    <xf numFmtId="0" fontId="131" fillId="0" borderId="0" xfId="5" applyFont="1" applyAlignment="1">
      <alignment horizontal="left" vertical="center"/>
    </xf>
    <xf numFmtId="5" fontId="12" fillId="0" borderId="0" xfId="5" applyNumberFormat="1" applyFont="1" applyAlignment="1">
      <alignment horizontal="center" vertical="center"/>
    </xf>
    <xf numFmtId="0" fontId="137" fillId="0" borderId="0" xfId="5" applyFont="1"/>
    <xf numFmtId="0" fontId="138" fillId="0" borderId="0" xfId="5" applyFont="1"/>
    <xf numFmtId="0" fontId="11" fillId="0" borderId="0" xfId="5" applyFont="1"/>
    <xf numFmtId="49" fontId="139" fillId="0" borderId="0" xfId="5" applyNumberFormat="1" applyFont="1" applyAlignment="1">
      <alignment horizontal="left"/>
    </xf>
    <xf numFmtId="0" fontId="139" fillId="0" borderId="0" xfId="5" applyFont="1"/>
    <xf numFmtId="0" fontId="140" fillId="0" borderId="0" xfId="5" applyFont="1"/>
    <xf numFmtId="49" fontId="129" fillId="0" borderId="0" xfId="5" applyNumberFormat="1" applyFont="1" applyAlignment="1">
      <alignment horizontal="center" vertical="center" wrapText="1"/>
    </xf>
    <xf numFmtId="0" fontId="129" fillId="0" borderId="0" xfId="5" applyFont="1" applyAlignment="1">
      <alignment horizontal="center" vertical="center"/>
    </xf>
    <xf numFmtId="0" fontId="129" fillId="0" borderId="0" xfId="5" applyFont="1" applyAlignment="1">
      <alignment horizontal="center" vertical="center" wrapText="1"/>
    </xf>
    <xf numFmtId="0" fontId="141" fillId="0" borderId="0" xfId="5" applyFont="1"/>
    <xf numFmtId="0" fontId="127" fillId="0" borderId="0" xfId="5" applyFont="1" applyAlignment="1">
      <alignment wrapText="1"/>
    </xf>
    <xf numFmtId="0" fontId="142" fillId="0" borderId="0" xfId="5" applyFont="1"/>
    <xf numFmtId="0" fontId="143" fillId="0" borderId="0" xfId="5" applyFont="1"/>
    <xf numFmtId="0" fontId="144" fillId="11" borderId="0" xfId="7" applyFill="1" applyAlignment="1" applyProtection="1">
      <alignment vertical="center"/>
      <protection locked="0"/>
    </xf>
    <xf numFmtId="1" fontId="144" fillId="11" borderId="0" xfId="7" applyNumberFormat="1" applyFill="1" applyAlignment="1" applyProtection="1">
      <alignment vertical="center"/>
      <protection locked="0"/>
    </xf>
    <xf numFmtId="0" fontId="144" fillId="0" borderId="0" xfId="7"/>
    <xf numFmtId="0" fontId="144" fillId="11" borderId="0" xfId="7" applyFill="1" applyAlignment="1" applyProtection="1">
      <alignment horizontal="left" vertical="center"/>
      <protection locked="0"/>
    </xf>
    <xf numFmtId="0" fontId="144" fillId="0" borderId="55" xfId="7" applyBorder="1" applyAlignment="1" applyProtection="1">
      <alignment horizontal="center" vertical="center"/>
      <protection locked="0"/>
    </xf>
    <xf numFmtId="0" fontId="144" fillId="0" borderId="0" xfId="7" applyAlignment="1" applyProtection="1">
      <alignment horizontal="center" vertical="center"/>
      <protection locked="0"/>
    </xf>
    <xf numFmtId="0" fontId="144" fillId="0" borderId="56" xfId="7" applyBorder="1" applyAlignment="1" applyProtection="1">
      <alignment horizontal="center" vertical="center"/>
      <protection locked="0"/>
    </xf>
    <xf numFmtId="0" fontId="147" fillId="13" borderId="59" xfId="7" applyFont="1" applyFill="1" applyBorder="1" applyAlignment="1">
      <alignment horizontal="left" vertical="center"/>
    </xf>
    <xf numFmtId="0" fontId="147" fillId="13" borderId="60" xfId="7" applyFont="1" applyFill="1" applyBorder="1" applyAlignment="1">
      <alignment horizontal="left" vertical="center"/>
    </xf>
    <xf numFmtId="0" fontId="148" fillId="13" borderId="56" xfId="7" applyFont="1" applyFill="1" applyBorder="1" applyAlignment="1">
      <alignment horizontal="center" vertical="center"/>
    </xf>
    <xf numFmtId="0" fontId="147" fillId="13" borderId="56" xfId="7" applyFont="1" applyFill="1" applyBorder="1" applyAlignment="1">
      <alignment horizontal="left" vertical="center"/>
    </xf>
    <xf numFmtId="164" fontId="145" fillId="13" borderId="56" xfId="7" applyNumberFormat="1" applyFont="1" applyFill="1" applyBorder="1" applyAlignment="1">
      <alignment horizontal="center" vertical="center"/>
    </xf>
    <xf numFmtId="0" fontId="145" fillId="13" borderId="56" xfId="7" applyFont="1" applyFill="1" applyBorder="1" applyAlignment="1">
      <alignment horizontal="center" vertical="center"/>
    </xf>
    <xf numFmtId="4" fontId="144" fillId="13" borderId="61" xfId="7" applyNumberFormat="1" applyFill="1" applyBorder="1" applyAlignment="1">
      <alignment horizontal="center" vertical="center"/>
    </xf>
    <xf numFmtId="0" fontId="144" fillId="0" borderId="62" xfId="7" applyBorder="1" applyAlignment="1">
      <alignment horizontal="center" vertical="center"/>
    </xf>
    <xf numFmtId="0" fontId="144" fillId="0" borderId="63" xfId="7" applyBorder="1" applyAlignment="1">
      <alignment horizontal="left" vertical="center"/>
    </xf>
    <xf numFmtId="0" fontId="144" fillId="0" borderId="64" xfId="7" applyBorder="1" applyAlignment="1">
      <alignment horizontal="center" vertical="center"/>
    </xf>
    <xf numFmtId="0" fontId="144" fillId="0" borderId="64" xfId="7" applyBorder="1" applyAlignment="1">
      <alignment horizontal="left" vertical="center"/>
    </xf>
    <xf numFmtId="164" fontId="144" fillId="0" borderId="64" xfId="7" applyNumberFormat="1" applyBorder="1" applyAlignment="1">
      <alignment horizontal="center" vertical="center"/>
    </xf>
    <xf numFmtId="0" fontId="144" fillId="12" borderId="65" xfId="7" applyFill="1" applyBorder="1" applyAlignment="1">
      <alignment horizontal="center" vertical="center"/>
    </xf>
    <xf numFmtId="0" fontId="144" fillId="0" borderId="65" xfId="7" applyBorder="1" applyAlignment="1">
      <alignment horizontal="center" vertical="center"/>
    </xf>
    <xf numFmtId="4" fontId="144" fillId="0" borderId="65" xfId="7" applyNumberFormat="1" applyBorder="1" applyAlignment="1">
      <alignment horizontal="center" vertical="center"/>
    </xf>
    <xf numFmtId="0" fontId="147" fillId="13" borderId="56" xfId="7" applyFont="1" applyFill="1" applyBorder="1" applyAlignment="1">
      <alignment horizontal="justify" vertical="center"/>
    </xf>
    <xf numFmtId="0" fontId="93" fillId="0" borderId="59" xfId="7" applyFont="1" applyBorder="1" applyAlignment="1">
      <alignment horizontal="left" vertical="center" wrapText="1"/>
    </xf>
    <xf numFmtId="0" fontId="93" fillId="0" borderId="60" xfId="7" applyFont="1" applyBorder="1" applyAlignment="1">
      <alignment horizontal="left" vertical="center" wrapText="1"/>
    </xf>
    <xf numFmtId="0" fontId="144" fillId="0" borderId="56" xfId="7" applyBorder="1" applyAlignment="1">
      <alignment horizontal="center" vertical="center"/>
    </xf>
    <xf numFmtId="0" fontId="93" fillId="0" borderId="56" xfId="7" applyFont="1" applyBorder="1" applyAlignment="1">
      <alignment vertical="center" wrapText="1"/>
    </xf>
    <xf numFmtId="0" fontId="145" fillId="0" borderId="56" xfId="7" applyFont="1" applyBorder="1" applyAlignment="1">
      <alignment horizontal="center" vertical="center"/>
    </xf>
    <xf numFmtId="2" fontId="144" fillId="0" borderId="61" xfId="7" applyNumberFormat="1" applyBorder="1" applyAlignment="1">
      <alignment horizontal="center" vertical="center"/>
    </xf>
    <xf numFmtId="2" fontId="145" fillId="13" borderId="61" xfId="7" applyNumberFormat="1" applyFont="1" applyFill="1" applyBorder="1" applyAlignment="1">
      <alignment horizontal="center" vertical="center"/>
    </xf>
    <xf numFmtId="0" fontId="93" fillId="0" borderId="56" xfId="7" applyFont="1" applyBorder="1" applyAlignment="1" applyProtection="1">
      <alignment vertical="center" wrapText="1"/>
      <protection locked="0"/>
    </xf>
    <xf numFmtId="2" fontId="145" fillId="13" borderId="56" xfId="7" applyNumberFormat="1" applyFont="1" applyFill="1" applyBorder="1" applyAlignment="1">
      <alignment horizontal="center" vertical="center"/>
    </xf>
    <xf numFmtId="0" fontId="93" fillId="0" borderId="59" xfId="7" applyFont="1" applyBorder="1" applyAlignment="1" applyProtection="1">
      <alignment horizontal="left" vertical="center" wrapText="1"/>
      <protection locked="0"/>
    </xf>
    <xf numFmtId="0" fontId="145" fillId="0" borderId="56" xfId="7" applyFont="1" applyBorder="1" applyAlignment="1" applyProtection="1">
      <alignment horizontal="center" vertical="center"/>
      <protection locked="0"/>
    </xf>
    <xf numFmtId="0" fontId="144" fillId="0" borderId="0" xfId="7" applyProtection="1">
      <protection locked="0"/>
    </xf>
    <xf numFmtId="0" fontId="144" fillId="0" borderId="0" xfId="7" applyAlignment="1" applyProtection="1">
      <alignment vertical="center"/>
      <protection locked="0"/>
    </xf>
    <xf numFmtId="0" fontId="147" fillId="13" borderId="59" xfId="7" applyFont="1" applyFill="1" applyBorder="1" applyAlignment="1" applyProtection="1">
      <alignment horizontal="left" vertical="center"/>
      <protection locked="0"/>
    </xf>
    <xf numFmtId="0" fontId="147" fillId="13" borderId="60" xfId="7" applyFont="1" applyFill="1" applyBorder="1" applyAlignment="1" applyProtection="1">
      <alignment horizontal="left" vertical="center"/>
      <protection locked="0"/>
    </xf>
    <xf numFmtId="0" fontId="148" fillId="13" borderId="56" xfId="7" applyFont="1" applyFill="1" applyBorder="1" applyAlignment="1" applyProtection="1">
      <alignment horizontal="center" vertical="center"/>
      <protection locked="0"/>
    </xf>
    <xf numFmtId="0" fontId="147" fillId="13" borderId="56" xfId="7" applyFont="1" applyFill="1" applyBorder="1" applyAlignment="1" applyProtection="1">
      <alignment horizontal="justify" vertical="center"/>
      <protection locked="0"/>
    </xf>
    <xf numFmtId="164" fontId="145" fillId="13" borderId="56" xfId="7" applyNumberFormat="1" applyFont="1" applyFill="1" applyBorder="1" applyAlignment="1" applyProtection="1">
      <alignment horizontal="center" vertical="center"/>
      <protection locked="0"/>
    </xf>
    <xf numFmtId="0" fontId="145" fillId="13" borderId="56" xfId="7" applyFont="1" applyFill="1" applyBorder="1" applyAlignment="1" applyProtection="1">
      <alignment horizontal="center" vertical="center"/>
      <protection locked="0"/>
    </xf>
    <xf numFmtId="0" fontId="144" fillId="0" borderId="0" xfId="7" applyAlignment="1" applyProtection="1">
      <alignment horizontal="left" vertical="center"/>
      <protection locked="0"/>
    </xf>
    <xf numFmtId="164" fontId="145" fillId="0" borderId="0" xfId="7" applyNumberFormat="1" applyFont="1" applyAlignment="1" applyProtection="1">
      <alignment vertical="center"/>
      <protection locked="0"/>
    </xf>
    <xf numFmtId="0" fontId="145" fillId="0" borderId="0" xfId="7" applyFont="1" applyAlignment="1" applyProtection="1">
      <alignment vertical="center"/>
      <protection locked="0"/>
    </xf>
    <xf numFmtId="0" fontId="144" fillId="15" borderId="67" xfId="7" applyFill="1" applyBorder="1" applyAlignment="1">
      <alignment horizontal="center" vertical="center"/>
    </xf>
    <xf numFmtId="0" fontId="147" fillId="15" borderId="60" xfId="7" applyFont="1" applyFill="1" applyBorder="1" applyAlignment="1">
      <alignment horizontal="left" vertical="center"/>
    </xf>
    <xf numFmtId="0" fontId="148" fillId="15" borderId="56" xfId="7" applyFont="1" applyFill="1" applyBorder="1" applyAlignment="1">
      <alignment horizontal="center" vertical="center"/>
    </xf>
    <xf numFmtId="0" fontId="147" fillId="15" borderId="56" xfId="7" applyFont="1" applyFill="1" applyBorder="1" applyAlignment="1">
      <alignment horizontal="justify" vertical="center"/>
    </xf>
    <xf numFmtId="164" fontId="145" fillId="15" borderId="56" xfId="7" applyNumberFormat="1" applyFont="1" applyFill="1" applyBorder="1" applyAlignment="1">
      <alignment horizontal="center" vertical="center"/>
    </xf>
    <xf numFmtId="0" fontId="145" fillId="15" borderId="56" xfId="7" applyFont="1" applyFill="1" applyBorder="1" applyAlignment="1">
      <alignment horizontal="center" vertical="center"/>
    </xf>
    <xf numFmtId="0" fontId="144" fillId="0" borderId="0" xfId="7" applyAlignment="1">
      <alignment vertical="center"/>
    </xf>
    <xf numFmtId="0" fontId="144" fillId="0" borderId="0" xfId="7" applyAlignment="1">
      <alignment horizontal="left" vertical="center"/>
    </xf>
    <xf numFmtId="164" fontId="145" fillId="0" borderId="0" xfId="7" applyNumberFormat="1" applyFont="1" applyAlignment="1">
      <alignment vertical="center"/>
    </xf>
    <xf numFmtId="0" fontId="145" fillId="0" borderId="0" xfId="7" applyFont="1" applyAlignment="1">
      <alignment vertical="center"/>
    </xf>
    <xf numFmtId="4" fontId="144" fillId="0" borderId="0" xfId="7" applyNumberFormat="1" applyAlignment="1">
      <alignment vertical="center"/>
    </xf>
    <xf numFmtId="4" fontId="144" fillId="14" borderId="0" xfId="7" applyNumberFormat="1" applyFill="1" applyAlignment="1">
      <alignment vertical="center"/>
    </xf>
    <xf numFmtId="0" fontId="144" fillId="0" borderId="0" xfId="7" applyAlignment="1" applyProtection="1">
      <alignment horizontal="center"/>
      <protection locked="0"/>
    </xf>
    <xf numFmtId="0" fontId="147" fillId="13" borderId="56" xfId="7" applyFont="1" applyFill="1" applyBorder="1" applyAlignment="1" applyProtection="1">
      <alignment horizontal="left" vertical="center"/>
      <protection locked="0"/>
    </xf>
    <xf numFmtId="4" fontId="145" fillId="13" borderId="61" xfId="7" applyNumberFormat="1" applyFont="1" applyFill="1" applyBorder="1" applyAlignment="1">
      <alignment horizontal="center" vertical="center"/>
    </xf>
    <xf numFmtId="0" fontId="144" fillId="0" borderId="60" xfId="7" applyBorder="1" applyAlignment="1" applyProtection="1">
      <alignment horizontal="left" vertical="center"/>
      <protection locked="0"/>
    </xf>
    <xf numFmtId="0" fontId="144" fillId="0" borderId="56" xfId="7" applyBorder="1" applyAlignment="1" applyProtection="1">
      <alignment horizontal="left" vertical="center"/>
      <protection locked="0"/>
    </xf>
    <xf numFmtId="164" fontId="144" fillId="0" borderId="56" xfId="7" applyNumberFormat="1" applyBorder="1" applyAlignment="1" applyProtection="1">
      <alignment horizontal="center" vertical="center"/>
      <protection locked="0"/>
    </xf>
    <xf numFmtId="0" fontId="144" fillId="12" borderId="61" xfId="7" applyFill="1" applyBorder="1" applyAlignment="1" applyProtection="1">
      <alignment horizontal="center" vertical="center"/>
      <protection locked="0"/>
    </xf>
    <xf numFmtId="0" fontId="144" fillId="0" borderId="61" xfId="7" applyBorder="1" applyAlignment="1" applyProtection="1">
      <alignment horizontal="center" vertical="center"/>
      <protection locked="0"/>
    </xf>
    <xf numFmtId="4" fontId="144" fillId="0" borderId="61" xfId="7" applyNumberFormat="1" applyBorder="1" applyAlignment="1">
      <alignment horizontal="center" vertical="center"/>
    </xf>
    <xf numFmtId="4" fontId="144" fillId="0" borderId="58" xfId="7" applyNumberFormat="1" applyBorder="1" applyAlignment="1">
      <alignment horizontal="center" vertical="center"/>
    </xf>
    <xf numFmtId="4" fontId="145" fillId="13" borderId="58" xfId="7" applyNumberFormat="1" applyFont="1" applyFill="1" applyBorder="1" applyAlignment="1">
      <alignment vertical="center"/>
    </xf>
    <xf numFmtId="0" fontId="144" fillId="0" borderId="60" xfId="7" applyBorder="1" applyAlignment="1">
      <alignment horizontal="left" vertical="center"/>
    </xf>
    <xf numFmtId="0" fontId="144" fillId="0" borderId="56" xfId="7" applyBorder="1" applyAlignment="1">
      <alignment horizontal="left" vertical="center"/>
    </xf>
    <xf numFmtId="164" fontId="144" fillId="0" borderId="56" xfId="7" applyNumberFormat="1" applyBorder="1" applyAlignment="1">
      <alignment horizontal="center" vertical="center"/>
    </xf>
    <xf numFmtId="0" fontId="144" fillId="12" borderId="61" xfId="7" applyFill="1" applyBorder="1" applyAlignment="1">
      <alignment horizontal="center" vertical="center"/>
    </xf>
    <xf numFmtId="0" fontId="144" fillId="0" borderId="61" xfId="7" applyBorder="1" applyAlignment="1">
      <alignment horizontal="center" vertical="center"/>
    </xf>
    <xf numFmtId="0" fontId="144" fillId="0" borderId="63" xfId="7" applyBorder="1" applyAlignment="1" applyProtection="1">
      <alignment horizontal="left" vertical="center"/>
      <protection locked="0"/>
    </xf>
    <xf numFmtId="0" fontId="144" fillId="0" borderId="64" xfId="7" applyBorder="1" applyAlignment="1" applyProtection="1">
      <alignment horizontal="center" vertical="center"/>
      <protection locked="0"/>
    </xf>
    <xf numFmtId="164" fontId="144" fillId="0" borderId="64" xfId="7" applyNumberFormat="1" applyBorder="1" applyAlignment="1" applyProtection="1">
      <alignment horizontal="center" vertical="center"/>
      <protection locked="0"/>
    </xf>
    <xf numFmtId="0" fontId="144" fillId="12" borderId="65" xfId="7" applyFill="1" applyBorder="1" applyAlignment="1" applyProtection="1">
      <alignment horizontal="center" vertical="center"/>
      <protection locked="0"/>
    </xf>
    <xf numFmtId="0" fontId="144" fillId="0" borderId="65" xfId="7" applyBorder="1" applyAlignment="1" applyProtection="1">
      <alignment horizontal="center" vertical="center"/>
      <protection locked="0"/>
    </xf>
    <xf numFmtId="4" fontId="144" fillId="0" borderId="65" xfId="7" applyNumberFormat="1" applyBorder="1" applyAlignment="1" applyProtection="1">
      <alignment horizontal="center" vertical="center"/>
      <protection locked="0"/>
    </xf>
    <xf numFmtId="4" fontId="144" fillId="0" borderId="66" xfId="7" applyNumberFormat="1" applyBorder="1" applyAlignment="1" applyProtection="1">
      <alignment horizontal="center" vertical="center"/>
      <protection locked="0"/>
    </xf>
    <xf numFmtId="0" fontId="147" fillId="13" borderId="56" xfId="7" applyFont="1" applyFill="1" applyBorder="1" applyAlignment="1" applyProtection="1">
      <alignment horizontal="justify" vertical="center" wrapText="1"/>
      <protection locked="0"/>
    </xf>
    <xf numFmtId="180" fontId="144" fillId="13" borderId="61" xfId="7" applyNumberFormat="1" applyFill="1" applyBorder="1" applyAlignment="1" applyProtection="1">
      <alignment horizontal="center" vertical="center"/>
      <protection locked="0"/>
    </xf>
    <xf numFmtId="180" fontId="144" fillId="14" borderId="61" xfId="7" applyNumberFormat="1" applyFill="1" applyBorder="1" applyAlignment="1" applyProtection="1">
      <alignment horizontal="center" vertical="center"/>
      <protection locked="0"/>
    </xf>
    <xf numFmtId="4" fontId="144" fillId="0" borderId="0" xfId="7" applyNumberFormat="1" applyAlignment="1" applyProtection="1">
      <alignment vertical="center"/>
      <protection locked="0"/>
    </xf>
    <xf numFmtId="0" fontId="147" fillId="13" borderId="7" xfId="7" applyFont="1" applyFill="1" applyBorder="1" applyAlignment="1" applyProtection="1">
      <alignment horizontal="left" vertical="center"/>
      <protection locked="0"/>
    </xf>
    <xf numFmtId="0" fontId="148" fillId="13" borderId="7" xfId="7" applyFont="1" applyFill="1" applyBorder="1" applyAlignment="1" applyProtection="1">
      <alignment horizontal="center" vertical="center"/>
      <protection locked="0"/>
    </xf>
    <xf numFmtId="0" fontId="147" fillId="13" borderId="7" xfId="7" applyFont="1" applyFill="1" applyBorder="1" applyAlignment="1" applyProtection="1">
      <alignment horizontal="justify" vertical="center" wrapText="1"/>
      <protection locked="0"/>
    </xf>
    <xf numFmtId="164" fontId="145" fillId="13" borderId="7" xfId="7" applyNumberFormat="1" applyFont="1" applyFill="1" applyBorder="1" applyAlignment="1" applyProtection="1">
      <alignment horizontal="center" vertical="center"/>
      <protection locked="0"/>
    </xf>
    <xf numFmtId="0" fontId="145" fillId="13" borderId="7" xfId="7" applyFont="1" applyFill="1" applyBorder="1" applyAlignment="1" applyProtection="1">
      <alignment horizontal="center" vertical="center"/>
      <protection locked="0"/>
    </xf>
    <xf numFmtId="180" fontId="144" fillId="13" borderId="7" xfId="7" applyNumberFormat="1" applyFill="1" applyBorder="1" applyAlignment="1" applyProtection="1">
      <alignment horizontal="center" vertical="center"/>
      <protection locked="0"/>
    </xf>
    <xf numFmtId="0" fontId="93" fillId="0" borderId="7" xfId="7" applyFont="1" applyBorder="1" applyAlignment="1">
      <alignment horizontal="left" vertical="center" wrapText="1"/>
    </xf>
    <xf numFmtId="0" fontId="144" fillId="0" borderId="7" xfId="7" applyBorder="1" applyAlignment="1" applyProtection="1">
      <alignment horizontal="center" vertical="center"/>
      <protection locked="0"/>
    </xf>
    <xf numFmtId="0" fontId="93" fillId="0" borderId="7" xfId="7" applyFont="1" applyBorder="1" applyAlignment="1" applyProtection="1">
      <alignment vertical="center" wrapText="1"/>
      <protection locked="0"/>
    </xf>
    <xf numFmtId="0" fontId="93" fillId="6" borderId="7" xfId="7" applyFont="1" applyFill="1" applyBorder="1" applyAlignment="1" applyProtection="1">
      <alignment vertical="center" wrapText="1"/>
      <protection locked="0"/>
    </xf>
    <xf numFmtId="0" fontId="147" fillId="13" borderId="7" xfId="7" applyFont="1" applyFill="1" applyBorder="1" applyAlignment="1" applyProtection="1">
      <alignment horizontal="justify" vertical="center"/>
      <protection locked="0"/>
    </xf>
    <xf numFmtId="0" fontId="147" fillId="15" borderId="7" xfId="7" applyFont="1" applyFill="1" applyBorder="1" applyAlignment="1">
      <alignment horizontal="left" vertical="center"/>
    </xf>
    <xf numFmtId="0" fontId="148" fillId="15" borderId="7" xfId="7" applyFont="1" applyFill="1" applyBorder="1" applyAlignment="1">
      <alignment horizontal="center" vertical="center"/>
    </xf>
    <xf numFmtId="0" fontId="147" fillId="15" borderId="7" xfId="7" applyFont="1" applyFill="1" applyBorder="1" applyAlignment="1">
      <alignment horizontal="justify" vertical="center"/>
    </xf>
    <xf numFmtId="0" fontId="145" fillId="15" borderId="7" xfId="7" applyFont="1" applyFill="1" applyBorder="1" applyAlignment="1">
      <alignment horizontal="center" vertical="center"/>
    </xf>
    <xf numFmtId="180" fontId="145" fillId="15" borderId="7" xfId="7" applyNumberFormat="1" applyFont="1" applyFill="1" applyBorder="1" applyAlignment="1">
      <alignment horizontal="center" vertical="center"/>
    </xf>
    <xf numFmtId="180" fontId="145" fillId="14" borderId="7" xfId="7" applyNumberFormat="1" applyFont="1" applyFill="1" applyBorder="1" applyAlignment="1">
      <alignment horizontal="center" vertical="center"/>
    </xf>
    <xf numFmtId="180" fontId="144" fillId="0" borderId="0" xfId="7" applyNumberFormat="1" applyAlignment="1" applyProtection="1">
      <alignment vertical="center"/>
      <protection locked="0"/>
    </xf>
    <xf numFmtId="180" fontId="144" fillId="14" borderId="0" xfId="7" applyNumberFormat="1" applyFill="1" applyAlignment="1" applyProtection="1">
      <alignment vertical="center"/>
      <protection locked="0"/>
    </xf>
    <xf numFmtId="0" fontId="38" fillId="0" borderId="0" xfId="0" applyFont="1" applyAlignment="1">
      <alignment horizontal="right" vertical="center"/>
    </xf>
    <xf numFmtId="169" fontId="10" fillId="3" borderId="68" xfId="2" applyNumberFormat="1" applyFont="1" applyFill="1" applyBorder="1" applyAlignment="1">
      <alignment vertical="center"/>
    </xf>
    <xf numFmtId="0" fontId="12" fillId="0" borderId="12" xfId="0" applyFont="1" applyBorder="1" applyAlignment="1">
      <alignment vertical="center"/>
    </xf>
    <xf numFmtId="169" fontId="9" fillId="0" borderId="13" xfId="2" applyNumberFormat="1" applyFont="1" applyBorder="1" applyAlignment="1">
      <alignment vertical="center"/>
    </xf>
    <xf numFmtId="169" fontId="9" fillId="0" borderId="16" xfId="2" applyNumberFormat="1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9" fontId="9" fillId="6" borderId="16" xfId="2" applyNumberFormat="1" applyFont="1" applyFill="1" applyBorder="1" applyAlignment="1">
      <alignment vertical="center"/>
    </xf>
    <xf numFmtId="169" fontId="9" fillId="0" borderId="19" xfId="2" applyNumberFormat="1" applyFont="1" applyBorder="1" applyAlignment="1">
      <alignment vertical="center"/>
    </xf>
    <xf numFmtId="169" fontId="10" fillId="0" borderId="7" xfId="2" applyNumberFormat="1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169" fontId="10" fillId="0" borderId="49" xfId="2" applyNumberFormat="1" applyFont="1" applyBorder="1" applyAlignment="1">
      <alignment vertical="center"/>
    </xf>
    <xf numFmtId="0" fontId="12" fillId="3" borderId="15" xfId="0" applyFont="1" applyFill="1" applyBorder="1" applyAlignment="1">
      <alignment vertical="center"/>
    </xf>
    <xf numFmtId="0" fontId="6" fillId="6" borderId="0" xfId="0" applyFont="1" applyFill="1" applyAlignment="1">
      <alignment vertical="top" wrapText="1"/>
    </xf>
    <xf numFmtId="0" fontId="34" fillId="6" borderId="0" xfId="0" applyFont="1" applyFill="1" applyAlignment="1">
      <alignment horizontal="center" vertical="top" wrapText="1"/>
    </xf>
    <xf numFmtId="0" fontId="28" fillId="6" borderId="0" xfId="0" applyFont="1" applyFill="1" applyAlignment="1">
      <alignment vertical="top" wrapText="1"/>
    </xf>
    <xf numFmtId="0" fontId="38" fillId="0" borderId="18" xfId="0" applyFont="1" applyBorder="1"/>
    <xf numFmtId="0" fontId="9" fillId="0" borderId="0" xfId="0" applyFont="1" applyAlignment="1">
      <alignment vertical="center"/>
    </xf>
    <xf numFmtId="0" fontId="107" fillId="0" borderId="40" xfId="3" applyFont="1" applyBorder="1" applyAlignment="1" applyProtection="1">
      <alignment horizontal="left" vertical="top" wrapText="1"/>
      <protection locked="0"/>
    </xf>
    <xf numFmtId="0" fontId="0" fillId="0" borderId="5" xfId="0" applyBorder="1"/>
    <xf numFmtId="0" fontId="0" fillId="0" borderId="9" xfId="0" applyBorder="1"/>
    <xf numFmtId="0" fontId="151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153" fillId="0" borderId="9" xfId="0" applyFont="1" applyBorder="1"/>
    <xf numFmtId="0" fontId="154" fillId="0" borderId="10" xfId="0" applyFont="1" applyBorder="1" applyAlignment="1">
      <alignment wrapText="1"/>
    </xf>
    <xf numFmtId="0" fontId="119" fillId="0" borderId="10" xfId="0" applyFont="1" applyBorder="1" applyAlignment="1">
      <alignment wrapText="1"/>
    </xf>
    <xf numFmtId="0" fontId="121" fillId="0" borderId="10" xfId="0" applyFont="1" applyBorder="1" applyAlignment="1">
      <alignment wrapText="1"/>
    </xf>
    <xf numFmtId="0" fontId="124" fillId="0" borderId="10" xfId="0" applyFont="1" applyBorder="1" applyAlignment="1">
      <alignment wrapText="1"/>
    </xf>
    <xf numFmtId="0" fontId="153" fillId="0" borderId="0" xfId="0" applyFont="1"/>
    <xf numFmtId="0" fontId="0" fillId="0" borderId="69" xfId="0" applyBorder="1" applyAlignment="1">
      <alignment wrapText="1"/>
    </xf>
    <xf numFmtId="0" fontId="0" fillId="0" borderId="0" xfId="0" applyAlignment="1">
      <alignment wrapText="1"/>
    </xf>
    <xf numFmtId="0" fontId="0" fillId="0" borderId="47" xfId="0" applyBorder="1" applyAlignment="1">
      <alignment wrapText="1"/>
    </xf>
    <xf numFmtId="0" fontId="151" fillId="0" borderId="0" xfId="0" applyFont="1" applyAlignment="1">
      <alignment wrapText="1"/>
    </xf>
    <xf numFmtId="0" fontId="119" fillId="0" borderId="0" xfId="0" applyFont="1" applyAlignment="1">
      <alignment horizontal="left" vertical="top" wrapText="1"/>
    </xf>
    <xf numFmtId="0" fontId="0" fillId="0" borderId="10" xfId="0" applyBorder="1"/>
    <xf numFmtId="2" fontId="0" fillId="0" borderId="0" xfId="0" applyNumberFormat="1"/>
    <xf numFmtId="16" fontId="0" fillId="0" borderId="10" xfId="0" applyNumberFormat="1" applyBorder="1" applyAlignment="1">
      <alignment wrapText="1"/>
    </xf>
    <xf numFmtId="0" fontId="156" fillId="0" borderId="10" xfId="0" applyFont="1" applyBorder="1" applyAlignment="1">
      <alignment wrapText="1"/>
    </xf>
    <xf numFmtId="0" fontId="158" fillId="0" borderId="0" xfId="0" applyFont="1" applyAlignment="1">
      <alignment horizontal="center"/>
    </xf>
    <xf numFmtId="0" fontId="158" fillId="0" borderId="0" xfId="0" applyFont="1"/>
    <xf numFmtId="0" fontId="0" fillId="0" borderId="5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10" xfId="0" applyBorder="1" applyAlignment="1">
      <alignment horizontal="center"/>
    </xf>
    <xf numFmtId="0" fontId="119" fillId="0" borderId="50" xfId="0" applyFont="1" applyBorder="1" applyAlignment="1">
      <alignment horizontal="center"/>
    </xf>
    <xf numFmtId="0" fontId="157" fillId="0" borderId="50" xfId="0" applyFont="1" applyBorder="1" applyAlignment="1">
      <alignment horizontal="center"/>
    </xf>
    <xf numFmtId="0" fontId="158" fillId="0" borderId="5" xfId="0" applyFont="1" applyBorder="1"/>
    <xf numFmtId="171" fontId="64" fillId="0" borderId="0" xfId="4" applyNumberFormat="1" applyFont="1" applyAlignment="1">
      <alignment horizontal="center"/>
    </xf>
    <xf numFmtId="171" fontId="23" fillId="0" borderId="5" xfId="0" applyNumberFormat="1" applyFont="1" applyBorder="1" applyAlignment="1">
      <alignment horizontal="center"/>
    </xf>
    <xf numFmtId="171" fontId="23" fillId="0" borderId="9" xfId="0" applyNumberFormat="1" applyFont="1" applyBorder="1" applyAlignment="1">
      <alignment horizontal="center"/>
    </xf>
    <xf numFmtId="171" fontId="159" fillId="0" borderId="9" xfId="0" applyNumberFormat="1" applyFont="1" applyBorder="1" applyAlignment="1">
      <alignment horizontal="center"/>
    </xf>
    <xf numFmtId="171" fontId="159" fillId="0" borderId="0" xfId="0" applyNumberFormat="1" applyFont="1" applyAlignment="1">
      <alignment horizontal="center"/>
    </xf>
    <xf numFmtId="171" fontId="159" fillId="0" borderId="70" xfId="0" applyNumberFormat="1" applyFont="1" applyBorder="1" applyAlignment="1">
      <alignment horizontal="center"/>
    </xf>
    <xf numFmtId="171" fontId="159" fillId="0" borderId="47" xfId="0" applyNumberFormat="1" applyFont="1" applyBorder="1" applyAlignment="1">
      <alignment horizontal="center"/>
    </xf>
    <xf numFmtId="0" fontId="11" fillId="4" borderId="2" xfId="0" applyFont="1" applyFill="1" applyBorder="1" applyAlignment="1">
      <alignment horizontal="left"/>
    </xf>
    <xf numFmtId="0" fontId="11" fillId="4" borderId="5" xfId="0" applyFont="1" applyFill="1" applyBorder="1" applyAlignment="1">
      <alignment horizontal="left"/>
    </xf>
    <xf numFmtId="4" fontId="93" fillId="0" borderId="0" xfId="4" applyNumberFormat="1" applyFont="1" applyAlignment="1">
      <alignment vertical="center"/>
    </xf>
    <xf numFmtId="49" fontId="122" fillId="0" borderId="0" xfId="4" applyNumberFormat="1" applyFont="1" applyAlignment="1">
      <alignment vertical="center" wrapText="1"/>
    </xf>
    <xf numFmtId="169" fontId="160" fillId="0" borderId="0" xfId="2" applyNumberFormat="1" applyFont="1" applyBorder="1" applyAlignment="1">
      <alignment vertical="center"/>
    </xf>
    <xf numFmtId="0" fontId="123" fillId="9" borderId="43" xfId="4" applyFont="1" applyFill="1" applyBorder="1" applyAlignment="1">
      <alignment horizontal="left" vertical="center"/>
    </xf>
    <xf numFmtId="0" fontId="122" fillId="9" borderId="43" xfId="4" applyFont="1" applyFill="1" applyBorder="1" applyAlignment="1">
      <alignment horizontal="left" vertical="center"/>
    </xf>
    <xf numFmtId="4" fontId="148" fillId="9" borderId="43" xfId="4" applyNumberFormat="1" applyFont="1" applyFill="1" applyBorder="1" applyAlignment="1">
      <alignment horizontal="left" vertical="center"/>
    </xf>
    <xf numFmtId="169" fontId="161" fillId="9" borderId="68" xfId="2" applyNumberFormat="1" applyFont="1" applyFill="1" applyBorder="1" applyAlignment="1">
      <alignment horizontal="left" vertical="center"/>
    </xf>
    <xf numFmtId="0" fontId="120" fillId="16" borderId="48" xfId="0" applyFont="1" applyFill="1" applyBorder="1" applyAlignment="1">
      <alignment horizontal="center"/>
    </xf>
    <xf numFmtId="0" fontId="158" fillId="16" borderId="49" xfId="0" applyFont="1" applyFill="1" applyBorder="1"/>
    <xf numFmtId="0" fontId="158" fillId="16" borderId="49" xfId="0" applyFont="1" applyFill="1" applyBorder="1" applyAlignment="1">
      <alignment horizontal="center"/>
    </xf>
    <xf numFmtId="0" fontId="120" fillId="16" borderId="49" xfId="0" applyFont="1" applyFill="1" applyBorder="1" applyAlignment="1">
      <alignment horizontal="center"/>
    </xf>
    <xf numFmtId="0" fontId="125" fillId="16" borderId="4" xfId="0" applyFont="1" applyFill="1" applyBorder="1" applyAlignment="1">
      <alignment horizontal="center"/>
    </xf>
    <xf numFmtId="0" fontId="152" fillId="10" borderId="71" xfId="0" applyFont="1" applyFill="1" applyBorder="1" applyAlignment="1">
      <alignment horizontal="center"/>
    </xf>
    <xf numFmtId="0" fontId="152" fillId="10" borderId="72" xfId="0" applyFont="1" applyFill="1" applyBorder="1" applyAlignment="1">
      <alignment horizontal="center"/>
    </xf>
    <xf numFmtId="2" fontId="155" fillId="10" borderId="71" xfId="0" applyNumberFormat="1" applyFont="1" applyFill="1" applyBorder="1" applyAlignment="1">
      <alignment horizontal="center"/>
    </xf>
    <xf numFmtId="0" fontId="0" fillId="10" borderId="71" xfId="0" applyFill="1" applyBorder="1" applyAlignment="1">
      <alignment horizontal="center"/>
    </xf>
    <xf numFmtId="0" fontId="0" fillId="10" borderId="72" xfId="0" applyFill="1" applyBorder="1" applyAlignment="1">
      <alignment horizontal="center"/>
    </xf>
    <xf numFmtId="0" fontId="152" fillId="10" borderId="73" xfId="0" applyFont="1" applyFill="1" applyBorder="1" applyAlignment="1">
      <alignment horizontal="center"/>
    </xf>
    <xf numFmtId="0" fontId="152" fillId="10" borderId="74" xfId="0" applyFont="1" applyFill="1" applyBorder="1" applyAlignment="1">
      <alignment horizontal="center"/>
    </xf>
    <xf numFmtId="0" fontId="152" fillId="0" borderId="71" xfId="0" applyFont="1" applyBorder="1" applyAlignment="1">
      <alignment horizontal="center"/>
    </xf>
    <xf numFmtId="0" fontId="152" fillId="0" borderId="72" xfId="0" applyFont="1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124" fillId="10" borderId="71" xfId="0" applyFont="1" applyFill="1" applyBorder="1" applyAlignment="1">
      <alignment horizontal="center"/>
    </xf>
    <xf numFmtId="0" fontId="124" fillId="10" borderId="72" xfId="0" applyFont="1" applyFill="1" applyBorder="1" applyAlignment="1">
      <alignment horizontal="center"/>
    </xf>
    <xf numFmtId="0" fontId="119" fillId="0" borderId="71" xfId="0" applyFont="1" applyBorder="1" applyAlignment="1">
      <alignment horizontal="center"/>
    </xf>
    <xf numFmtId="3" fontId="119" fillId="0" borderId="71" xfId="0" applyNumberFormat="1" applyFont="1" applyBorder="1" applyAlignment="1">
      <alignment horizontal="center"/>
    </xf>
    <xf numFmtId="171" fontId="30" fillId="0" borderId="0" xfId="0" applyNumberFormat="1" applyFont="1" applyAlignment="1">
      <alignment horizontal="center"/>
    </xf>
    <xf numFmtId="2" fontId="156" fillId="0" borderId="71" xfId="0" applyNumberFormat="1" applyFont="1" applyBorder="1" applyAlignment="1">
      <alignment horizontal="center"/>
    </xf>
    <xf numFmtId="0" fontId="150" fillId="0" borderId="0" xfId="0" applyFont="1" applyAlignment="1">
      <alignment wrapText="1"/>
    </xf>
    <xf numFmtId="0" fontId="152" fillId="10" borderId="78" xfId="0" applyFont="1" applyFill="1" applyBorder="1" applyAlignment="1">
      <alignment horizontal="center"/>
    </xf>
    <xf numFmtId="0" fontId="162" fillId="16" borderId="43" xfId="0" applyFont="1" applyFill="1" applyBorder="1" applyAlignment="1">
      <alignment horizontal="center" vertical="center"/>
    </xf>
    <xf numFmtId="0" fontId="162" fillId="16" borderId="79" xfId="0" applyFont="1" applyFill="1" applyBorder="1" applyAlignment="1">
      <alignment horizontal="center" vertical="center"/>
    </xf>
    <xf numFmtId="0" fontId="162" fillId="16" borderId="77" xfId="0" applyFont="1" applyFill="1" applyBorder="1" applyAlignment="1">
      <alignment horizontal="center" vertical="center"/>
    </xf>
    <xf numFmtId="0" fontId="124" fillId="16" borderId="43" xfId="0" applyFont="1" applyFill="1" applyBorder="1" applyAlignment="1">
      <alignment vertical="center" wrapText="1"/>
    </xf>
    <xf numFmtId="0" fontId="68" fillId="0" borderId="0" xfId="0" applyFont="1" applyAlignment="1">
      <alignment wrapText="1"/>
    </xf>
    <xf numFmtId="0" fontId="153" fillId="0" borderId="0" xfId="0" applyFont="1" applyAlignment="1">
      <alignment horizontal="center"/>
    </xf>
    <xf numFmtId="164" fontId="0" fillId="0" borderId="50" xfId="0" applyNumberFormat="1" applyBorder="1" applyAlignment="1">
      <alignment horizontal="center"/>
    </xf>
    <xf numFmtId="0" fontId="154" fillId="0" borderId="0" xfId="0" applyFont="1" applyAlignment="1">
      <alignment wrapText="1"/>
    </xf>
    <xf numFmtId="0" fontId="164" fillId="16" borderId="43" xfId="0" applyFont="1" applyFill="1" applyBorder="1" applyAlignment="1">
      <alignment horizontal="center" vertical="center"/>
    </xf>
    <xf numFmtId="0" fontId="164" fillId="16" borderId="79" xfId="0" applyFont="1" applyFill="1" applyBorder="1" applyAlignment="1">
      <alignment horizontal="center" vertical="center"/>
    </xf>
    <xf numFmtId="0" fontId="164" fillId="16" borderId="77" xfId="0" applyFont="1" applyFill="1" applyBorder="1" applyAlignment="1">
      <alignment horizontal="center" vertical="center"/>
    </xf>
    <xf numFmtId="0" fontId="119" fillId="0" borderId="73" xfId="0" applyFont="1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0" xfId="0" applyAlignment="1">
      <alignment horizontal="center" vertical="center"/>
    </xf>
    <xf numFmtId="171" fontId="64" fillId="0" borderId="0" xfId="0" applyNumberFormat="1" applyFont="1" applyAlignment="1">
      <alignment horizontal="center" vertical="center"/>
    </xf>
    <xf numFmtId="0" fontId="162" fillId="0" borderId="0" xfId="0" applyFont="1" applyAlignment="1">
      <alignment vertical="center"/>
    </xf>
    <xf numFmtId="0" fontId="125" fillId="16" borderId="0" xfId="0" applyFont="1" applyFill="1" applyAlignment="1">
      <alignment horizontal="center"/>
    </xf>
    <xf numFmtId="0" fontId="158" fillId="16" borderId="0" xfId="0" applyFont="1" applyFill="1"/>
    <xf numFmtId="0" fontId="158" fillId="16" borderId="0" xfId="0" applyFont="1" applyFill="1" applyAlignment="1">
      <alignment horizontal="center"/>
    </xf>
    <xf numFmtId="0" fontId="120" fillId="16" borderId="0" xfId="0" applyFont="1" applyFill="1" applyAlignment="1">
      <alignment horizontal="center"/>
    </xf>
    <xf numFmtId="171" fontId="64" fillId="16" borderId="0" xfId="0" applyNumberFormat="1" applyFont="1" applyFill="1" applyAlignment="1">
      <alignment horizontal="center"/>
    </xf>
    <xf numFmtId="164" fontId="8" fillId="16" borderId="3" xfId="0" applyNumberFormat="1" applyFont="1" applyFill="1" applyBorder="1" applyAlignment="1">
      <alignment horizontal="center"/>
    </xf>
    <xf numFmtId="164" fontId="8" fillId="16" borderId="49" xfId="0" applyNumberFormat="1" applyFont="1" applyFill="1" applyBorder="1" applyAlignment="1">
      <alignment horizontal="center"/>
    </xf>
    <xf numFmtId="164" fontId="8" fillId="16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47" xfId="0" applyNumberFormat="1" applyFont="1" applyBorder="1" applyAlignment="1">
      <alignment horizontal="center"/>
    </xf>
    <xf numFmtId="164" fontId="29" fillId="16" borderId="68" xfId="0" applyNumberFormat="1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29" fillId="0" borderId="68" xfId="0" applyNumberFormat="1" applyFont="1" applyBorder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4" applyNumberFormat="1" applyFont="1" applyAlignment="1">
      <alignment horizontal="center"/>
    </xf>
    <xf numFmtId="0" fontId="12" fillId="0" borderId="0" xfId="4" applyFont="1"/>
    <xf numFmtId="49" fontId="5" fillId="4" borderId="3" xfId="0" applyNumberFormat="1" applyFont="1" applyFill="1" applyBorder="1" applyAlignment="1">
      <alignment horizontal="right" vertical="center"/>
    </xf>
    <xf numFmtId="0" fontId="8" fillId="4" borderId="6" xfId="0" applyFont="1" applyFill="1" applyBorder="1"/>
    <xf numFmtId="0" fontId="8" fillId="0" borderId="0" xfId="4" applyFont="1"/>
    <xf numFmtId="171" fontId="8" fillId="16" borderId="48" xfId="0" applyNumberFormat="1" applyFont="1" applyFill="1" applyBorder="1" applyAlignment="1">
      <alignment horizontal="center"/>
    </xf>
    <xf numFmtId="171" fontId="8" fillId="16" borderId="4" xfId="0" applyNumberFormat="1" applyFont="1" applyFill="1" applyBorder="1" applyAlignment="1">
      <alignment horizontal="center"/>
    </xf>
    <xf numFmtId="181" fontId="12" fillId="4" borderId="2" xfId="2" applyNumberFormat="1" applyFont="1" applyFill="1" applyBorder="1" applyAlignment="1">
      <alignment horizontal="center"/>
    </xf>
    <xf numFmtId="181" fontId="12" fillId="4" borderId="5" xfId="2" applyNumberFormat="1" applyFont="1" applyFill="1" applyBorder="1" applyAlignment="1">
      <alignment horizontal="center"/>
    </xf>
    <xf numFmtId="181" fontId="120" fillId="16" borderId="48" xfId="2" applyNumberFormat="1" applyFont="1" applyFill="1" applyBorder="1" applyAlignment="1">
      <alignment horizontal="center"/>
    </xf>
    <xf numFmtId="181" fontId="120" fillId="16" borderId="49" xfId="2" applyNumberFormat="1" applyFont="1" applyFill="1" applyBorder="1" applyAlignment="1">
      <alignment horizontal="center"/>
    </xf>
    <xf numFmtId="181" fontId="120" fillId="16" borderId="0" xfId="2" applyNumberFormat="1" applyFont="1" applyFill="1" applyBorder="1" applyAlignment="1">
      <alignment horizontal="center"/>
    </xf>
    <xf numFmtId="181" fontId="158" fillId="0" borderId="0" xfId="2" applyNumberFormat="1" applyFont="1"/>
    <xf numFmtId="181" fontId="0" fillId="0" borderId="50" xfId="2" applyNumberFormat="1" applyFont="1" applyBorder="1"/>
    <xf numFmtId="181" fontId="119" fillId="0" borderId="50" xfId="2" applyNumberFormat="1" applyFont="1" applyBorder="1"/>
    <xf numFmtId="181" fontId="156" fillId="0" borderId="50" xfId="2" applyNumberFormat="1" applyFont="1" applyBorder="1"/>
    <xf numFmtId="181" fontId="156" fillId="0" borderId="54" xfId="2" applyNumberFormat="1" applyFont="1" applyBorder="1"/>
    <xf numFmtId="181" fontId="124" fillId="16" borderId="68" xfId="2" applyNumberFormat="1" applyFont="1" applyFill="1" applyBorder="1"/>
    <xf numFmtId="181" fontId="156" fillId="0" borderId="52" xfId="2" applyNumberFormat="1" applyFont="1" applyBorder="1"/>
    <xf numFmtId="181" fontId="0" fillId="0" borderId="0" xfId="2" applyNumberFormat="1" applyFont="1" applyAlignment="1">
      <alignment horizontal="center"/>
    </xf>
    <xf numFmtId="181" fontId="121" fillId="16" borderId="68" xfId="2" applyNumberFormat="1" applyFont="1" applyFill="1" applyBorder="1" applyAlignment="1">
      <alignment vertical="center"/>
    </xf>
    <xf numFmtId="181" fontId="0" fillId="0" borderId="0" xfId="2" applyNumberFormat="1" applyFont="1"/>
    <xf numFmtId="181" fontId="0" fillId="0" borderId="5" xfId="2" applyNumberFormat="1" applyFont="1" applyBorder="1"/>
    <xf numFmtId="181" fontId="156" fillId="0" borderId="48" xfId="2" applyNumberFormat="1" applyFont="1" applyBorder="1" applyAlignment="1">
      <alignment horizontal="center"/>
    </xf>
    <xf numFmtId="181" fontId="121" fillId="16" borderId="68" xfId="2" applyNumberFormat="1" applyFont="1" applyFill="1" applyBorder="1"/>
    <xf numFmtId="181" fontId="119" fillId="0" borderId="54" xfId="2" applyNumberFormat="1" applyFont="1" applyBorder="1"/>
    <xf numFmtId="181" fontId="150" fillId="16" borderId="68" xfId="2" applyNumberFormat="1" applyFont="1" applyFill="1" applyBorder="1"/>
    <xf numFmtId="181" fontId="124" fillId="16" borderId="68" xfId="2" applyNumberFormat="1" applyFont="1" applyFill="1" applyBorder="1" applyAlignment="1">
      <alignment vertical="center"/>
    </xf>
    <xf numFmtId="181" fontId="121" fillId="16" borderId="7" xfId="2" applyNumberFormat="1" applyFont="1" applyFill="1" applyBorder="1"/>
    <xf numFmtId="181" fontId="156" fillId="0" borderId="0" xfId="2" applyNumberFormat="1" applyFont="1" applyBorder="1"/>
    <xf numFmtId="181" fontId="0" fillId="0" borderId="9" xfId="2" applyNumberFormat="1" applyFont="1" applyBorder="1"/>
    <xf numFmtId="181" fontId="119" fillId="0" borderId="0" xfId="2" applyNumberFormat="1" applyFont="1"/>
    <xf numFmtId="0" fontId="66" fillId="4" borderId="2" xfId="0" applyFont="1" applyFill="1" applyBorder="1"/>
    <xf numFmtId="0" fontId="66" fillId="4" borderId="5" xfId="0" applyFont="1" applyFill="1" applyBorder="1" applyAlignment="1">
      <alignment vertical="center"/>
    </xf>
    <xf numFmtId="0" fontId="64" fillId="16" borderId="48" xfId="0" applyFont="1" applyFill="1" applyBorder="1" applyAlignment="1">
      <alignment horizontal="center"/>
    </xf>
    <xf numFmtId="0" fontId="64" fillId="16" borderId="49" xfId="0" applyFont="1" applyFill="1" applyBorder="1" applyAlignment="1">
      <alignment horizontal="center"/>
    </xf>
    <xf numFmtId="0" fontId="64" fillId="16" borderId="0" xfId="0" applyFont="1" applyFill="1" applyAlignment="1">
      <alignment horizontal="center"/>
    </xf>
    <xf numFmtId="0" fontId="93" fillId="0" borderId="0" xfId="0" applyFont="1"/>
    <xf numFmtId="0" fontId="93" fillId="0" borderId="0" xfId="0" applyFont="1" applyAlignment="1">
      <alignment horizontal="left"/>
    </xf>
    <xf numFmtId="0" fontId="93" fillId="0" borderId="0" xfId="0" applyFont="1" applyAlignment="1">
      <alignment horizontal="center"/>
    </xf>
    <xf numFmtId="0" fontId="93" fillId="0" borderId="47" xfId="0" applyFont="1" applyBorder="1" applyAlignment="1">
      <alignment horizontal="left"/>
    </xf>
    <xf numFmtId="0" fontId="93" fillId="0" borderId="0" xfId="4" applyFont="1"/>
    <xf numFmtId="0" fontId="93" fillId="0" borderId="0" xfId="0" applyFont="1" applyAlignment="1">
      <alignment horizontal="left" vertical="top"/>
    </xf>
    <xf numFmtId="0" fontId="90" fillId="0" borderId="0" xfId="0" applyFont="1" applyAlignment="1">
      <alignment horizontal="left"/>
    </xf>
    <xf numFmtId="0" fontId="93" fillId="16" borderId="44" xfId="0" applyFont="1" applyFill="1" applyBorder="1" applyAlignment="1">
      <alignment horizontal="left" vertical="center"/>
    </xf>
    <xf numFmtId="0" fontId="85" fillId="16" borderId="44" xfId="0" applyFont="1" applyFill="1" applyBorder="1" applyAlignment="1">
      <alignment horizontal="left" vertical="center"/>
    </xf>
    <xf numFmtId="0" fontId="165" fillId="0" borderId="0" xfId="0" applyFont="1"/>
    <xf numFmtId="17" fontId="93" fillId="0" borderId="0" xfId="0" applyNumberFormat="1" applyFont="1" applyAlignment="1">
      <alignment horizontal="left"/>
    </xf>
    <xf numFmtId="49" fontId="93" fillId="0" borderId="0" xfId="4" applyNumberFormat="1" applyFont="1" applyAlignment="1">
      <alignment horizontal="center" vertical="center"/>
    </xf>
    <xf numFmtId="0" fontId="147" fillId="9" borderId="44" xfId="4" applyFont="1" applyFill="1" applyBorder="1" applyAlignment="1">
      <alignment horizontal="left" vertical="center"/>
    </xf>
    <xf numFmtId="0" fontId="166" fillId="0" borderId="0" xfId="0" applyFont="1"/>
    <xf numFmtId="0" fontId="12" fillId="16" borderId="48" xfId="0" applyFont="1" applyFill="1" applyBorder="1" applyAlignment="1">
      <alignment horizontal="center"/>
    </xf>
    <xf numFmtId="0" fontId="12" fillId="16" borderId="49" xfId="0" applyFont="1" applyFill="1" applyBorder="1" applyAlignment="1">
      <alignment horizontal="center"/>
    </xf>
    <xf numFmtId="0" fontId="12" fillId="16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4" applyFont="1" applyAlignment="1">
      <alignment vertical="center"/>
    </xf>
    <xf numFmtId="0" fontId="167" fillId="0" borderId="0" xfId="0" applyFont="1"/>
    <xf numFmtId="0" fontId="168" fillId="0" borderId="10" xfId="0" applyFont="1" applyBorder="1" applyAlignment="1">
      <alignment wrapText="1"/>
    </xf>
    <xf numFmtId="0" fontId="169" fillId="0" borderId="10" xfId="0" applyFont="1" applyBorder="1" applyAlignment="1">
      <alignment wrapText="1"/>
    </xf>
    <xf numFmtId="0" fontId="169" fillId="0" borderId="10" xfId="0" applyFont="1" applyBorder="1" applyAlignment="1">
      <alignment vertical="center" wrapText="1"/>
    </xf>
    <xf numFmtId="0" fontId="93" fillId="0" borderId="0" xfId="0" applyFont="1" applyAlignment="1">
      <alignment vertical="center"/>
    </xf>
    <xf numFmtId="0" fontId="0" fillId="0" borderId="50" xfId="0" applyBorder="1" applyAlignment="1">
      <alignment horizontal="center" vertical="center"/>
    </xf>
    <xf numFmtId="0" fontId="152" fillId="10" borderId="71" xfId="0" applyFont="1" applyFill="1" applyBorder="1" applyAlignment="1">
      <alignment horizontal="center" vertical="center"/>
    </xf>
    <xf numFmtId="0" fontId="152" fillId="10" borderId="72" xfId="0" applyFont="1" applyFill="1" applyBorder="1" applyAlignment="1">
      <alignment horizontal="center" vertical="center"/>
    </xf>
    <xf numFmtId="181" fontId="156" fillId="0" borderId="50" xfId="2" applyNumberFormat="1" applyFont="1" applyBorder="1" applyAlignment="1">
      <alignment vertical="center"/>
    </xf>
    <xf numFmtId="171" fontId="23" fillId="0" borderId="9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70" fillId="0" borderId="10" xfId="0" applyFont="1" applyBorder="1" applyAlignment="1">
      <alignment wrapText="1"/>
    </xf>
    <xf numFmtId="0" fontId="163" fillId="0" borderId="10" xfId="0" applyFont="1" applyBorder="1" applyAlignment="1">
      <alignment wrapText="1"/>
    </xf>
    <xf numFmtId="0" fontId="150" fillId="0" borderId="0" xfId="0" applyFont="1" applyAlignment="1">
      <alignment vertical="center" wrapText="1"/>
    </xf>
    <xf numFmtId="171" fontId="30" fillId="0" borderId="0" xfId="0" applyNumberFormat="1" applyFont="1" applyAlignment="1">
      <alignment horizontal="center" vertical="center"/>
    </xf>
    <xf numFmtId="164" fontId="29" fillId="16" borderId="68" xfId="0" applyNumberFormat="1" applyFont="1" applyFill="1" applyBorder="1" applyAlignment="1">
      <alignment horizontal="center" vertical="center"/>
    </xf>
    <xf numFmtId="0" fontId="171" fillId="0" borderId="0" xfId="0" applyFont="1"/>
    <xf numFmtId="181" fontId="0" fillId="0" borderId="0" xfId="2" applyNumberFormat="1" applyFont="1" applyBorder="1" applyAlignment="1">
      <alignment horizontal="center"/>
    </xf>
    <xf numFmtId="0" fontId="121" fillId="0" borderId="80" xfId="0" applyFont="1" applyBorder="1" applyAlignment="1">
      <alignment wrapText="1"/>
    </xf>
    <xf numFmtId="0" fontId="0" fillId="0" borderId="80" xfId="0" applyBorder="1" applyAlignment="1">
      <alignment horizontal="center"/>
    </xf>
    <xf numFmtId="0" fontId="0" fillId="0" borderId="53" xfId="0" applyBorder="1" applyAlignment="1">
      <alignment horizontal="center"/>
    </xf>
    <xf numFmtId="0" fontId="152" fillId="6" borderId="71" xfId="0" applyFont="1" applyFill="1" applyBorder="1" applyAlignment="1">
      <alignment horizontal="center"/>
    </xf>
    <xf numFmtId="0" fontId="152" fillId="6" borderId="72" xfId="0" applyFont="1" applyFill="1" applyBorder="1" applyAlignment="1">
      <alignment horizontal="center"/>
    </xf>
    <xf numFmtId="0" fontId="0" fillId="6" borderId="71" xfId="0" applyFill="1" applyBorder="1" applyAlignment="1">
      <alignment horizontal="center"/>
    </xf>
    <xf numFmtId="0" fontId="0" fillId="6" borderId="72" xfId="0" applyFill="1" applyBorder="1" applyAlignment="1">
      <alignment horizontal="center"/>
    </xf>
    <xf numFmtId="0" fontId="172" fillId="17" borderId="71" xfId="0" applyFont="1" applyFill="1" applyBorder="1" applyAlignment="1">
      <alignment horizontal="center"/>
    </xf>
    <xf numFmtId="0" fontId="172" fillId="17" borderId="72" xfId="0" applyFont="1" applyFill="1" applyBorder="1" applyAlignment="1">
      <alignment horizontal="center"/>
    </xf>
    <xf numFmtId="0" fontId="173" fillId="17" borderId="71" xfId="0" applyFont="1" applyFill="1" applyBorder="1" applyAlignment="1">
      <alignment horizontal="center"/>
    </xf>
    <xf numFmtId="0" fontId="173" fillId="17" borderId="72" xfId="0" applyFont="1" applyFill="1" applyBorder="1" applyAlignment="1">
      <alignment horizontal="center"/>
    </xf>
    <xf numFmtId="0" fontId="68" fillId="0" borderId="54" xfId="0" applyFont="1" applyBorder="1" applyAlignment="1">
      <alignment horizontal="center"/>
    </xf>
    <xf numFmtId="181" fontId="121" fillId="0" borderId="81" xfId="2" applyNumberFormat="1" applyFont="1" applyBorder="1"/>
    <xf numFmtId="164" fontId="29" fillId="0" borderId="81" xfId="0" applyNumberFormat="1" applyFont="1" applyBorder="1" applyAlignment="1">
      <alignment horizontal="center"/>
    </xf>
    <xf numFmtId="0" fontId="161" fillId="0" borderId="0" xfId="4" applyFont="1"/>
    <xf numFmtId="0" fontId="9" fillId="16" borderId="5" xfId="0" applyFont="1" applyFill="1" applyBorder="1" applyAlignment="1">
      <alignment vertical="center"/>
    </xf>
    <xf numFmtId="176" fontId="12" fillId="4" borderId="3" xfId="0" applyNumberFormat="1" applyFont="1" applyFill="1" applyBorder="1" applyAlignment="1">
      <alignment horizontal="center"/>
    </xf>
    <xf numFmtId="0" fontId="9" fillId="16" borderId="4" xfId="0" applyFont="1" applyFill="1" applyBorder="1" applyAlignment="1">
      <alignment vertical="center"/>
    </xf>
    <xf numFmtId="0" fontId="9" fillId="16" borderId="9" xfId="0" applyFont="1" applyFill="1" applyBorder="1" applyAlignment="1">
      <alignment vertical="center"/>
    </xf>
    <xf numFmtId="0" fontId="8" fillId="16" borderId="7" xfId="5" applyFont="1" applyFill="1" applyBorder="1" applyAlignment="1">
      <alignment horizontal="center" vertical="center"/>
    </xf>
    <xf numFmtId="0" fontId="8" fillId="16" borderId="7" xfId="5" applyFont="1" applyFill="1" applyBorder="1" applyAlignment="1">
      <alignment horizontal="center" vertical="center" wrapText="1"/>
    </xf>
    <xf numFmtId="0" fontId="10" fillId="16" borderId="0" xfId="0" applyFont="1" applyFill="1" applyAlignment="1">
      <alignment vertical="center"/>
    </xf>
    <xf numFmtId="0" fontId="10" fillId="16" borderId="5" xfId="0" applyFont="1" applyFill="1" applyBorder="1" applyAlignment="1">
      <alignment vertical="center"/>
    </xf>
    <xf numFmtId="0" fontId="9" fillId="16" borderId="5" xfId="0" applyFont="1" applyFill="1" applyBorder="1" applyAlignment="1">
      <alignment horizontal="center" vertical="center"/>
    </xf>
    <xf numFmtId="0" fontId="29" fillId="16" borderId="5" xfId="0" applyFont="1" applyFill="1" applyBorder="1" applyAlignment="1">
      <alignment horizontal="left" vertical="center"/>
    </xf>
    <xf numFmtId="176" fontId="12" fillId="16" borderId="6" xfId="0" applyNumberFormat="1" applyFont="1" applyFill="1" applyBorder="1" applyAlignment="1">
      <alignment horizontal="center" vertical="center"/>
    </xf>
    <xf numFmtId="49" fontId="12" fillId="0" borderId="50" xfId="5" applyNumberFormat="1" applyFont="1" applyBorder="1" applyAlignment="1">
      <alignment horizontal="center" vertical="center"/>
    </xf>
    <xf numFmtId="49" fontId="11" fillId="0" borderId="0" xfId="5" applyNumberFormat="1" applyFont="1" applyAlignment="1">
      <alignment horizontal="left" vertical="center" wrapText="1"/>
    </xf>
    <xf numFmtId="0" fontId="12" fillId="0" borderId="0" xfId="5" applyFont="1" applyAlignment="1">
      <alignment horizontal="left" vertical="center" wrapText="1"/>
    </xf>
    <xf numFmtId="0" fontId="11" fillId="0" borderId="0" xfId="5" applyFont="1" applyAlignment="1">
      <alignment horizontal="left" vertical="center" wrapText="1"/>
    </xf>
    <xf numFmtId="42" fontId="12" fillId="0" borderId="50" xfId="5" applyNumberFormat="1" applyFont="1" applyBorder="1" applyAlignment="1">
      <alignment horizontal="right" vertical="center"/>
    </xf>
    <xf numFmtId="49" fontId="12" fillId="0" borderId="0" xfId="5" applyNumberFormat="1" applyFont="1" applyAlignment="1">
      <alignment vertical="center"/>
    </xf>
    <xf numFmtId="42" fontId="12" fillId="0" borderId="10" xfId="5" applyNumberFormat="1" applyFont="1" applyBorder="1" applyAlignment="1">
      <alignment horizontal="right" vertical="center"/>
    </xf>
    <xf numFmtId="49" fontId="12" fillId="0" borderId="0" xfId="5" applyNumberFormat="1" applyFont="1" applyAlignment="1">
      <alignment horizontal="left" vertical="center" wrapText="1"/>
    </xf>
    <xf numFmtId="49" fontId="131" fillId="0" borderId="0" xfId="5" applyNumberFormat="1" applyFont="1" applyAlignment="1">
      <alignment horizontal="left" vertical="center" wrapText="1"/>
    </xf>
    <xf numFmtId="0" fontId="12" fillId="0" borderId="0" xfId="5" applyFont="1" applyAlignment="1">
      <alignment vertical="center" wrapText="1"/>
    </xf>
    <xf numFmtId="0" fontId="12" fillId="0" borderId="0" xfId="5" applyFont="1" applyAlignment="1">
      <alignment horizontal="left" vertical="center"/>
    </xf>
    <xf numFmtId="0" fontId="131" fillId="0" borderId="0" xfId="5" applyFont="1" applyAlignment="1">
      <alignment horizontal="left" vertical="center" wrapText="1"/>
    </xf>
    <xf numFmtId="0" fontId="12" fillId="0" borderId="0" xfId="5" applyFont="1" applyAlignment="1">
      <alignment horizontal="left"/>
    </xf>
    <xf numFmtId="0" fontId="131" fillId="0" borderId="0" xfId="5" applyFont="1" applyAlignment="1">
      <alignment horizontal="left"/>
    </xf>
    <xf numFmtId="49" fontId="131" fillId="0" borderId="0" xfId="5" applyNumberFormat="1" applyFont="1" applyAlignment="1">
      <alignment vertical="center"/>
    </xf>
    <xf numFmtId="49" fontId="135" fillId="0" borderId="0" xfId="5" applyNumberFormat="1" applyFont="1" applyAlignment="1">
      <alignment vertical="center"/>
    </xf>
    <xf numFmtId="49" fontId="126" fillId="0" borderId="50" xfId="5" applyNumberFormat="1" applyBorder="1" applyAlignment="1">
      <alignment horizontal="center"/>
    </xf>
    <xf numFmtId="0" fontId="131" fillId="0" borderId="50" xfId="5" applyFont="1" applyBorder="1" applyAlignment="1">
      <alignment horizontal="left" vertical="center"/>
    </xf>
    <xf numFmtId="0" fontId="126" fillId="5" borderId="46" xfId="5" applyFill="1" applyBorder="1"/>
    <xf numFmtId="42" fontId="11" fillId="5" borderId="51" xfId="5" applyNumberFormat="1" applyFont="1" applyFill="1" applyBorder="1" applyAlignment="1">
      <alignment horizontal="right" vertical="center"/>
    </xf>
    <xf numFmtId="49" fontId="138" fillId="0" borderId="10" xfId="5" applyNumberFormat="1" applyFont="1" applyBorder="1" applyAlignment="1">
      <alignment horizontal="left" vertical="center" wrapText="1"/>
    </xf>
    <xf numFmtId="0" fontId="174" fillId="0" borderId="0" xfId="5" applyFont="1" applyAlignment="1">
      <alignment vertical="top" wrapText="1"/>
    </xf>
    <xf numFmtId="49" fontId="64" fillId="16" borderId="7" xfId="5" applyNumberFormat="1" applyFont="1" applyFill="1" applyBorder="1" applyAlignment="1">
      <alignment horizontal="center" vertical="center" wrapText="1"/>
    </xf>
    <xf numFmtId="0" fontId="10" fillId="16" borderId="2" xfId="0" applyFont="1" applyFill="1" applyBorder="1"/>
    <xf numFmtId="3" fontId="145" fillId="16" borderId="84" xfId="7" applyNumberFormat="1" applyFont="1" applyFill="1" applyBorder="1" applyAlignment="1" applyProtection="1">
      <alignment horizontal="center" vertical="center"/>
      <protection locked="0"/>
    </xf>
    <xf numFmtId="0" fontId="9" fillId="16" borderId="1" xfId="0" applyFont="1" applyFill="1" applyBorder="1"/>
    <xf numFmtId="0" fontId="145" fillId="16" borderId="2" xfId="7" applyFont="1" applyFill="1" applyBorder="1" applyAlignment="1" applyProtection="1">
      <alignment vertical="center"/>
      <protection locked="0"/>
    </xf>
    <xf numFmtId="14" fontId="144" fillId="16" borderId="3" xfId="7" applyNumberFormat="1" applyFill="1" applyBorder="1" applyAlignment="1">
      <alignment vertical="center"/>
    </xf>
    <xf numFmtId="180" fontId="146" fillId="16" borderId="6" xfId="7" applyNumberFormat="1" applyFont="1" applyFill="1" applyBorder="1" applyAlignment="1">
      <alignment horizontal="center" vertical="center"/>
    </xf>
    <xf numFmtId="0" fontId="144" fillId="0" borderId="85" xfId="7" applyBorder="1" applyAlignment="1" applyProtection="1">
      <alignment horizontal="left" vertical="center"/>
      <protection locked="0"/>
    </xf>
    <xf numFmtId="0" fontId="144" fillId="0" borderId="86" xfId="7" applyBorder="1" applyAlignment="1" applyProtection="1">
      <alignment horizontal="left" vertical="center"/>
      <protection locked="0"/>
    </xf>
    <xf numFmtId="164" fontId="145" fillId="13" borderId="83" xfId="7" applyNumberFormat="1" applyFont="1" applyFill="1" applyBorder="1" applyAlignment="1">
      <alignment horizontal="center" vertical="center"/>
    </xf>
    <xf numFmtId="0" fontId="145" fillId="13" borderId="83" xfId="7" applyFont="1" applyFill="1" applyBorder="1" applyAlignment="1">
      <alignment horizontal="center" vertical="center"/>
    </xf>
    <xf numFmtId="4" fontId="144" fillId="13" borderId="87" xfId="7" applyNumberFormat="1" applyFill="1" applyBorder="1" applyAlignment="1">
      <alignment horizontal="center" vertical="center"/>
    </xf>
    <xf numFmtId="3" fontId="144" fillId="16" borderId="88" xfId="7" applyNumberFormat="1" applyFill="1" applyBorder="1" applyAlignment="1" applyProtection="1">
      <alignment horizontal="center" vertical="center"/>
      <protection locked="0"/>
    </xf>
    <xf numFmtId="3" fontId="145" fillId="16" borderId="88" xfId="7" applyNumberFormat="1" applyFont="1" applyFill="1" applyBorder="1" applyAlignment="1" applyProtection="1">
      <alignment horizontal="center" vertical="center"/>
      <protection locked="0"/>
    </xf>
    <xf numFmtId="4" fontId="144" fillId="16" borderId="88" xfId="7" applyNumberFormat="1" applyFill="1" applyBorder="1" applyAlignment="1" applyProtection="1">
      <alignment horizontal="center" vertical="center"/>
      <protection locked="0"/>
    </xf>
    <xf numFmtId="3" fontId="144" fillId="16" borderId="89" xfId="7" applyNumberFormat="1" applyFill="1" applyBorder="1" applyAlignment="1" applyProtection="1">
      <alignment horizontal="center" vertical="center"/>
      <protection locked="0"/>
    </xf>
    <xf numFmtId="3" fontId="144" fillId="16" borderId="90" xfId="7" applyNumberFormat="1" applyFill="1" applyBorder="1" applyAlignment="1" applyProtection="1">
      <alignment horizontal="center" vertical="center"/>
      <protection locked="0"/>
    </xf>
    <xf numFmtId="3" fontId="144" fillId="16" borderId="91" xfId="7" applyNumberFormat="1" applyFill="1" applyBorder="1" applyAlignment="1" applyProtection="1">
      <alignment horizontal="center" vertical="center"/>
      <protection locked="0"/>
    </xf>
    <xf numFmtId="4" fontId="144" fillId="16" borderId="91" xfId="7" applyNumberFormat="1" applyFill="1" applyBorder="1" applyAlignment="1" applyProtection="1">
      <alignment horizontal="center" vertical="center"/>
      <protection locked="0"/>
    </xf>
    <xf numFmtId="3" fontId="145" fillId="16" borderId="1" xfId="7" applyNumberFormat="1" applyFont="1" applyFill="1" applyBorder="1" applyAlignment="1">
      <alignment vertical="center"/>
    </xf>
    <xf numFmtId="3" fontId="144" fillId="16" borderId="92" xfId="7" applyNumberFormat="1" applyFill="1" applyBorder="1" applyAlignment="1" applyProtection="1">
      <alignment horizontal="left" vertical="center"/>
      <protection locked="0"/>
    </xf>
    <xf numFmtId="164" fontId="176" fillId="16" borderId="0" xfId="7" applyNumberFormat="1" applyFont="1" applyFill="1" applyAlignment="1" applyProtection="1">
      <alignment vertical="center"/>
      <protection locked="0"/>
    </xf>
    <xf numFmtId="0" fontId="145" fillId="16" borderId="0" xfId="7" applyFont="1" applyFill="1" applyAlignment="1" applyProtection="1">
      <alignment vertical="center"/>
      <protection locked="0"/>
    </xf>
    <xf numFmtId="0" fontId="147" fillId="13" borderId="95" xfId="7" applyFont="1" applyFill="1" applyBorder="1" applyAlignment="1">
      <alignment horizontal="left" vertical="center"/>
    </xf>
    <xf numFmtId="0" fontId="148" fillId="13" borderId="96" xfId="7" applyFont="1" applyFill="1" applyBorder="1" applyAlignment="1">
      <alignment horizontal="center" vertical="center"/>
    </xf>
    <xf numFmtId="4" fontId="145" fillId="14" borderId="84" xfId="7" applyNumberFormat="1" applyFont="1" applyFill="1" applyBorder="1" applyAlignment="1">
      <alignment horizontal="center" vertical="center"/>
    </xf>
    <xf numFmtId="0" fontId="144" fillId="0" borderId="97" xfId="7" applyBorder="1" applyAlignment="1">
      <alignment horizontal="center" vertical="center"/>
    </xf>
    <xf numFmtId="4" fontId="144" fillId="14" borderId="98" xfId="7" applyNumberFormat="1" applyFill="1" applyBorder="1" applyAlignment="1">
      <alignment horizontal="center" vertical="center"/>
    </xf>
    <xf numFmtId="0" fontId="148" fillId="13" borderId="99" xfId="7" applyFont="1" applyFill="1" applyBorder="1" applyAlignment="1">
      <alignment horizontal="center" vertical="center"/>
    </xf>
    <xf numFmtId="4" fontId="145" fillId="14" borderId="57" xfId="7" applyNumberFormat="1" applyFont="1" applyFill="1" applyBorder="1" applyAlignment="1">
      <alignment vertical="center"/>
    </xf>
    <xf numFmtId="0" fontId="144" fillId="0" borderId="93" xfId="7" applyBorder="1" applyAlignment="1">
      <alignment horizontal="center" vertical="center"/>
    </xf>
    <xf numFmtId="0" fontId="144" fillId="0" borderId="94" xfId="7" applyBorder="1" applyAlignment="1">
      <alignment horizontal="left" vertical="center"/>
    </xf>
    <xf numFmtId="164" fontId="144" fillId="0" borderId="94" xfId="7" applyNumberFormat="1" applyBorder="1" applyAlignment="1">
      <alignment horizontal="center" vertical="center"/>
    </xf>
    <xf numFmtId="0" fontId="144" fillId="0" borderId="94" xfId="7" applyBorder="1" applyAlignment="1">
      <alignment horizontal="center" vertical="center"/>
    </xf>
    <xf numFmtId="0" fontId="144" fillId="12" borderId="100" xfId="7" applyFill="1" applyBorder="1" applyAlignment="1">
      <alignment horizontal="center" vertical="center"/>
    </xf>
    <xf numFmtId="0" fontId="144" fillId="0" borderId="100" xfId="7" applyBorder="1" applyAlignment="1">
      <alignment horizontal="center" vertical="center"/>
    </xf>
    <xf numFmtId="4" fontId="144" fillId="0" borderId="100" xfId="7" applyNumberFormat="1" applyBorder="1" applyAlignment="1">
      <alignment horizontal="center" vertical="center"/>
    </xf>
    <xf numFmtId="4" fontId="144" fillId="14" borderId="101" xfId="7" applyNumberFormat="1" applyFill="1" applyBorder="1" applyAlignment="1">
      <alignment horizontal="center" vertical="center"/>
    </xf>
    <xf numFmtId="3" fontId="144" fillId="16" borderId="102" xfId="7" applyNumberFormat="1" applyFill="1" applyBorder="1" applyAlignment="1" applyProtection="1">
      <alignment horizontal="center" vertical="center"/>
      <protection locked="0"/>
    </xf>
    <xf numFmtId="0" fontId="144" fillId="16" borderId="0" xfId="7" applyFill="1" applyAlignment="1" applyProtection="1">
      <alignment horizontal="center" vertical="center"/>
      <protection locked="0"/>
    </xf>
    <xf numFmtId="0" fontId="144" fillId="16" borderId="103" xfId="7" applyFill="1" applyBorder="1" applyAlignment="1" applyProtection="1">
      <alignment horizontal="center" vertical="center"/>
      <protection locked="0"/>
    </xf>
    <xf numFmtId="3" fontId="144" fillId="16" borderId="49" xfId="7" applyNumberFormat="1" applyFill="1" applyBorder="1" applyAlignment="1" applyProtection="1">
      <alignment horizontal="center" vertical="center"/>
      <protection locked="0"/>
    </xf>
    <xf numFmtId="3" fontId="144" fillId="16" borderId="48" xfId="7" applyNumberFormat="1" applyFill="1" applyBorder="1" applyAlignment="1" applyProtection="1">
      <alignment horizontal="center" vertical="center"/>
      <protection locked="0"/>
    </xf>
    <xf numFmtId="0" fontId="144" fillId="16" borderId="49" xfId="7" applyFill="1" applyBorder="1" applyAlignment="1" applyProtection="1">
      <alignment horizontal="center" vertical="center"/>
      <protection locked="0"/>
    </xf>
    <xf numFmtId="0" fontId="144" fillId="16" borderId="48" xfId="7" applyFill="1" applyBorder="1" applyAlignment="1" applyProtection="1">
      <alignment horizontal="center" vertical="center"/>
      <protection locked="0"/>
    </xf>
    <xf numFmtId="0" fontId="93" fillId="0" borderId="95" xfId="7" applyFont="1" applyBorder="1" applyAlignment="1" applyProtection="1">
      <alignment vertical="center" wrapText="1"/>
      <protection locked="0"/>
    </xf>
    <xf numFmtId="0" fontId="145" fillId="0" borderId="95" xfId="7" applyFont="1" applyBorder="1" applyAlignment="1" applyProtection="1">
      <alignment horizontal="center" vertical="center"/>
      <protection locked="0"/>
    </xf>
    <xf numFmtId="0" fontId="145" fillId="0" borderId="95" xfId="7" applyFont="1" applyBorder="1" applyAlignment="1">
      <alignment horizontal="center" vertical="center"/>
    </xf>
    <xf numFmtId="2" fontId="144" fillId="0" borderId="95" xfId="7" applyNumberFormat="1" applyBorder="1" applyAlignment="1">
      <alignment horizontal="center" vertical="center"/>
    </xf>
    <xf numFmtId="4" fontId="145" fillId="14" borderId="104" xfId="7" applyNumberFormat="1" applyFont="1" applyFill="1" applyBorder="1" applyAlignment="1">
      <alignment vertical="center"/>
    </xf>
    <xf numFmtId="0" fontId="93" fillId="0" borderId="95" xfId="7" applyFont="1" applyBorder="1" applyAlignment="1">
      <alignment vertical="center" wrapText="1"/>
    </xf>
    <xf numFmtId="2" fontId="93" fillId="0" borderId="56" xfId="7" applyNumberFormat="1" applyFont="1" applyBorder="1" applyAlignment="1">
      <alignment horizontal="center" vertical="center"/>
    </xf>
    <xf numFmtId="2" fontId="144" fillId="0" borderId="56" xfId="7" applyNumberFormat="1" applyBorder="1" applyAlignment="1">
      <alignment horizontal="center" vertical="center"/>
    </xf>
    <xf numFmtId="2" fontId="144" fillId="12" borderId="56" xfId="7" applyNumberFormat="1" applyFill="1" applyBorder="1" applyAlignment="1">
      <alignment horizontal="center" vertical="center"/>
    </xf>
    <xf numFmtId="2" fontId="144" fillId="13" borderId="56" xfId="7" applyNumberFormat="1" applyFill="1" applyBorder="1" applyAlignment="1">
      <alignment horizontal="center" vertical="center"/>
    </xf>
    <xf numFmtId="2" fontId="93" fillId="0" borderId="56" xfId="7" applyNumberFormat="1" applyFont="1" applyBorder="1" applyAlignment="1" applyProtection="1">
      <alignment horizontal="center" vertical="center"/>
      <protection locked="0"/>
    </xf>
    <xf numFmtId="2" fontId="144" fillId="0" borderId="56" xfId="7" applyNumberFormat="1" applyBorder="1" applyAlignment="1" applyProtection="1">
      <alignment horizontal="center" vertical="center"/>
      <protection locked="0"/>
    </xf>
    <xf numFmtId="2" fontId="144" fillId="13" borderId="56" xfId="7" applyNumberFormat="1" applyFill="1" applyBorder="1" applyAlignment="1" applyProtection="1">
      <alignment horizontal="center" vertical="center"/>
      <protection locked="0"/>
    </xf>
    <xf numFmtId="2" fontId="93" fillId="0" borderId="95" xfId="7" applyNumberFormat="1" applyFont="1" applyBorder="1" applyAlignment="1" applyProtection="1">
      <alignment horizontal="center" vertical="center"/>
      <protection locked="0"/>
    </xf>
    <xf numFmtId="2" fontId="144" fillId="0" borderId="95" xfId="7" applyNumberFormat="1" applyBorder="1" applyAlignment="1" applyProtection="1">
      <alignment horizontal="center" vertical="center"/>
      <protection locked="0"/>
    </xf>
    <xf numFmtId="2" fontId="144" fillId="12" borderId="95" xfId="7" applyNumberFormat="1" applyFill="1" applyBorder="1" applyAlignment="1">
      <alignment horizontal="center" vertical="center"/>
    </xf>
    <xf numFmtId="2" fontId="93" fillId="0" borderId="95" xfId="7" applyNumberFormat="1" applyFont="1" applyBorder="1" applyAlignment="1">
      <alignment horizontal="center" vertical="center"/>
    </xf>
    <xf numFmtId="166" fontId="145" fillId="0" borderId="7" xfId="7" applyNumberFormat="1" applyFont="1" applyBorder="1" applyAlignment="1" applyProtection="1">
      <alignment horizontal="center" vertical="center"/>
      <protection locked="0"/>
    </xf>
    <xf numFmtId="166" fontId="145" fillId="13" borderId="56" xfId="7" applyNumberFormat="1" applyFont="1" applyFill="1" applyBorder="1" applyAlignment="1" applyProtection="1">
      <alignment horizontal="center" vertical="center"/>
      <protection locked="0"/>
    </xf>
    <xf numFmtId="166" fontId="144" fillId="12" borderId="56" xfId="7" applyNumberFormat="1" applyFill="1" applyBorder="1" applyAlignment="1">
      <alignment horizontal="center" vertical="center"/>
    </xf>
    <xf numFmtId="166" fontId="144" fillId="13" borderId="56" xfId="7" applyNumberFormat="1" applyFill="1" applyBorder="1" applyAlignment="1" applyProtection="1">
      <alignment horizontal="center" vertical="center"/>
      <protection locked="0"/>
    </xf>
    <xf numFmtId="166" fontId="144" fillId="0" borderId="7" xfId="7" applyNumberFormat="1" applyBorder="1" applyAlignment="1" applyProtection="1">
      <alignment horizontal="center" vertical="center"/>
      <protection locked="0"/>
    </xf>
    <xf numFmtId="182" fontId="144" fillId="0" borderId="7" xfId="7" applyNumberFormat="1" applyBorder="1" applyAlignment="1" applyProtection="1">
      <alignment horizontal="center" vertical="center"/>
      <protection locked="0"/>
    </xf>
    <xf numFmtId="182" fontId="144" fillId="13" borderId="61" xfId="7" applyNumberFormat="1" applyFill="1" applyBorder="1" applyAlignment="1" applyProtection="1">
      <alignment horizontal="center" vertical="center"/>
      <protection locked="0"/>
    </xf>
    <xf numFmtId="180" fontId="82" fillId="14" borderId="7" xfId="7" applyNumberFormat="1" applyFont="1" applyFill="1" applyBorder="1" applyAlignment="1" applyProtection="1">
      <alignment vertical="center"/>
      <protection locked="0"/>
    </xf>
    <xf numFmtId="180" fontId="82" fillId="14" borderId="61" xfId="7" applyNumberFormat="1" applyFont="1" applyFill="1" applyBorder="1" applyAlignment="1" applyProtection="1">
      <alignment horizontal="center" vertical="center"/>
      <protection locked="0"/>
    </xf>
    <xf numFmtId="3" fontId="145" fillId="16" borderId="91" xfId="7" applyNumberFormat="1" applyFont="1" applyFill="1" applyBorder="1" applyAlignment="1" applyProtection="1">
      <alignment horizontal="center" vertical="center"/>
      <protection locked="0"/>
    </xf>
    <xf numFmtId="4" fontId="82" fillId="16" borderId="84" xfId="7" applyNumberFormat="1" applyFont="1" applyFill="1" applyBorder="1" applyAlignment="1" applyProtection="1">
      <alignment horizontal="center" vertical="center"/>
      <protection locked="0"/>
    </xf>
    <xf numFmtId="4" fontId="82" fillId="16" borderId="91" xfId="7" applyNumberFormat="1" applyFont="1" applyFill="1" applyBorder="1" applyAlignment="1" applyProtection="1">
      <alignment horizontal="center" vertical="center"/>
      <protection locked="0"/>
    </xf>
    <xf numFmtId="166" fontId="82" fillId="0" borderId="7" xfId="7" applyNumberFormat="1" applyFont="1" applyBorder="1" applyAlignment="1" applyProtection="1">
      <alignment horizontal="center" vertical="center"/>
      <protection locked="0"/>
    </xf>
    <xf numFmtId="166" fontId="82" fillId="13" borderId="56" xfId="7" applyNumberFormat="1" applyFont="1" applyFill="1" applyBorder="1" applyAlignment="1" applyProtection="1">
      <alignment horizontal="center" vertical="center"/>
      <protection locked="0"/>
    </xf>
    <xf numFmtId="180" fontId="82" fillId="14" borderId="7" xfId="7" applyNumberFormat="1" applyFont="1" applyFill="1" applyBorder="1" applyAlignment="1" applyProtection="1">
      <alignment horizontal="center" vertical="center"/>
      <protection locked="0"/>
    </xf>
    <xf numFmtId="183" fontId="145" fillId="0" borderId="7" xfId="7" applyNumberFormat="1" applyFont="1" applyBorder="1" applyAlignment="1" applyProtection="1">
      <alignment horizontal="center" vertical="center"/>
      <protection locked="0"/>
    </xf>
    <xf numFmtId="183" fontId="145" fillId="13" borderId="7" xfId="7" applyNumberFormat="1" applyFont="1" applyFill="1" applyBorder="1" applyAlignment="1" applyProtection="1">
      <alignment horizontal="center" vertical="center"/>
      <protection locked="0"/>
    </xf>
    <xf numFmtId="183" fontId="146" fillId="16" borderId="4" xfId="7" applyNumberFormat="1" applyFont="1" applyFill="1" applyBorder="1" applyAlignment="1">
      <alignment horizontal="center" vertical="center"/>
    </xf>
    <xf numFmtId="0" fontId="144" fillId="13" borderId="7" xfId="7" applyFill="1" applyBorder="1" applyAlignment="1" applyProtection="1">
      <alignment horizontal="center" vertical="center"/>
      <protection locked="0"/>
    </xf>
    <xf numFmtId="2" fontId="144" fillId="13" borderId="7" xfId="7" applyNumberFormat="1" applyFill="1" applyBorder="1" applyAlignment="1" applyProtection="1">
      <alignment horizontal="center" vertical="center"/>
      <protection locked="0"/>
    </xf>
    <xf numFmtId="2" fontId="93" fillId="0" borderId="7" xfId="7" applyNumberFormat="1" applyFont="1" applyBorder="1" applyAlignment="1" applyProtection="1">
      <alignment horizontal="center" vertical="center"/>
      <protection locked="0"/>
    </xf>
    <xf numFmtId="2" fontId="145" fillId="15" borderId="7" xfId="7" applyNumberFormat="1" applyFont="1" applyFill="1" applyBorder="1" applyAlignment="1">
      <alignment horizontal="center" vertical="center"/>
    </xf>
    <xf numFmtId="173" fontId="82" fillId="12" borderId="56" xfId="7" applyNumberFormat="1" applyFont="1" applyFill="1" applyBorder="1" applyAlignment="1">
      <alignment horizontal="center" vertical="center"/>
    </xf>
    <xf numFmtId="173" fontId="82" fillId="13" borderId="7" xfId="7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/>
    <xf numFmtId="43" fontId="19" fillId="6" borderId="0" xfId="0" applyNumberFormat="1" applyFont="1" applyFill="1"/>
    <xf numFmtId="0" fontId="23" fillId="6" borderId="0" xfId="0" applyFont="1" applyFill="1"/>
    <xf numFmtId="165" fontId="30" fillId="6" borderId="0" xfId="0" applyNumberFormat="1" applyFont="1" applyFill="1" applyAlignment="1">
      <alignment horizontal="center"/>
    </xf>
    <xf numFmtId="165" fontId="26" fillId="6" borderId="0" xfId="0" applyNumberFormat="1" applyFont="1" applyFill="1" applyAlignment="1">
      <alignment horizontal="center"/>
    </xf>
    <xf numFmtId="0" fontId="13" fillId="6" borderId="0" xfId="0" applyFont="1" applyFill="1" applyAlignment="1">
      <alignment horizontal="center" vertical="top"/>
    </xf>
    <xf numFmtId="176" fontId="5" fillId="6" borderId="0" xfId="1" applyNumberFormat="1" applyFont="1" applyFill="1" applyAlignment="1">
      <alignment vertical="top"/>
    </xf>
    <xf numFmtId="43" fontId="21" fillId="6" borderId="0" xfId="1" applyFont="1" applyFill="1" applyAlignment="1">
      <alignment vertical="top"/>
    </xf>
    <xf numFmtId="0" fontId="23" fillId="6" borderId="0" xfId="0" applyFont="1" applyFill="1" applyAlignment="1">
      <alignment horizontal="center" vertical="top"/>
    </xf>
    <xf numFmtId="164" fontId="23" fillId="6" borderId="0" xfId="0" applyNumberFormat="1" applyFont="1" applyFill="1" applyAlignment="1">
      <alignment horizontal="center" vertical="top"/>
    </xf>
    <xf numFmtId="0" fontId="53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/>
    </xf>
    <xf numFmtId="43" fontId="5" fillId="6" borderId="0" xfId="1" applyFont="1" applyFill="1" applyAlignment="1">
      <alignment vertical="top"/>
    </xf>
    <xf numFmtId="0" fontId="23" fillId="6" borderId="0" xfId="0" applyFont="1" applyFill="1" applyAlignment="1">
      <alignment horizontal="center"/>
    </xf>
    <xf numFmtId="0" fontId="31" fillId="6" borderId="0" xfId="0" applyFont="1" applyFill="1" applyAlignment="1">
      <alignment horizontal="left" vertical="top" wrapText="1"/>
    </xf>
    <xf numFmtId="0" fontId="31" fillId="6" borderId="0" xfId="0" applyFont="1" applyFill="1" applyAlignment="1">
      <alignment horizontal="center" vertical="top" wrapText="1"/>
    </xf>
    <xf numFmtId="0" fontId="6" fillId="6" borderId="0" xfId="0" applyFont="1" applyFill="1" applyAlignment="1">
      <alignment horizontal="center" vertical="top" wrapText="1"/>
    </xf>
    <xf numFmtId="0" fontId="15" fillId="6" borderId="0" xfId="0" applyFont="1" applyFill="1" applyAlignment="1">
      <alignment horizontal="center" vertical="top" wrapText="1"/>
    </xf>
    <xf numFmtId="0" fontId="24" fillId="6" borderId="0" xfId="0" applyFont="1" applyFill="1" applyAlignment="1">
      <alignment horizontal="center" vertical="top"/>
    </xf>
    <xf numFmtId="176" fontId="0" fillId="6" borderId="0" xfId="0" applyNumberFormat="1" applyFill="1"/>
    <xf numFmtId="0" fontId="90" fillId="6" borderId="0" xfId="0" applyFont="1" applyFill="1"/>
    <xf numFmtId="43" fontId="5" fillId="6" borderId="0" xfId="1" applyFont="1" applyFill="1"/>
    <xf numFmtId="176" fontId="5" fillId="6" borderId="0" xfId="1" applyNumberFormat="1" applyFont="1" applyFill="1"/>
    <xf numFmtId="164" fontId="23" fillId="6" borderId="0" xfId="0" applyNumberFormat="1" applyFont="1" applyFill="1" applyAlignment="1">
      <alignment horizontal="center"/>
    </xf>
    <xf numFmtId="0" fontId="14" fillId="6" borderId="0" xfId="0" applyFont="1" applyFill="1" applyAlignment="1">
      <alignment horizontal="left" vertical="top" wrapText="1"/>
    </xf>
    <xf numFmtId="0" fontId="27" fillId="6" borderId="0" xfId="0" applyFont="1" applyFill="1"/>
    <xf numFmtId="0" fontId="23" fillId="6" borderId="0" xfId="0" applyFont="1" applyFill="1" applyAlignment="1">
      <alignment vertical="top"/>
    </xf>
    <xf numFmtId="0" fontId="25" fillId="6" borderId="0" xfId="0" applyFont="1" applyFill="1" applyAlignment="1">
      <alignment horizontal="center" vertical="top"/>
    </xf>
    <xf numFmtId="0" fontId="34" fillId="6" borderId="0" xfId="0" applyFont="1" applyFill="1"/>
    <xf numFmtId="0" fontId="14" fillId="6" borderId="0" xfId="0" applyFont="1" applyFill="1" applyAlignment="1">
      <alignment vertical="top" wrapText="1" indent="1"/>
    </xf>
    <xf numFmtId="176" fontId="28" fillId="6" borderId="0" xfId="1" applyNumberFormat="1" applyFont="1" applyFill="1" applyAlignment="1">
      <alignment vertical="top"/>
    </xf>
    <xf numFmtId="43" fontId="21" fillId="6" borderId="0" xfId="1" applyFont="1" applyFill="1" applyAlignment="1">
      <alignment horizontal="center" vertical="top"/>
    </xf>
    <xf numFmtId="0" fontId="22" fillId="6" borderId="0" xfId="0" applyFont="1" applyFill="1" applyAlignment="1">
      <alignment horizontal="left" vertical="top" wrapText="1" indent="1"/>
    </xf>
    <xf numFmtId="0" fontId="0" fillId="6" borderId="0" xfId="0" applyFill="1" applyAlignment="1">
      <alignment horizontal="center"/>
    </xf>
    <xf numFmtId="0" fontId="34" fillId="6" borderId="0" xfId="0" applyFont="1" applyFill="1" applyAlignment="1">
      <alignment horizontal="left" vertical="top"/>
    </xf>
    <xf numFmtId="0" fontId="5" fillId="6" borderId="0" xfId="0" applyFont="1" applyFill="1" applyAlignment="1">
      <alignment horizontal="left"/>
    </xf>
    <xf numFmtId="2" fontId="34" fillId="6" borderId="0" xfId="0" applyNumberFormat="1" applyFont="1" applyFill="1" applyAlignment="1">
      <alignment horizontal="center"/>
    </xf>
    <xf numFmtId="176" fontId="5" fillId="6" borderId="0" xfId="0" applyNumberFormat="1" applyFont="1" applyFill="1"/>
    <xf numFmtId="2" fontId="5" fillId="6" borderId="0" xfId="0" applyNumberFormat="1" applyFont="1" applyFill="1" applyAlignment="1">
      <alignment horizontal="center"/>
    </xf>
    <xf numFmtId="2" fontId="8" fillId="6" borderId="0" xfId="0" applyNumberFormat="1" applyFont="1" applyFill="1" applyAlignment="1">
      <alignment horizontal="center" vertical="top"/>
    </xf>
    <xf numFmtId="0" fontId="28" fillId="6" borderId="0" xfId="0" applyFont="1" applyFill="1" applyAlignment="1">
      <alignment vertical="top"/>
    </xf>
    <xf numFmtId="2" fontId="28" fillId="6" borderId="0" xfId="0" applyNumberFormat="1" applyFont="1" applyFill="1" applyAlignment="1">
      <alignment horizontal="center" vertical="top"/>
    </xf>
    <xf numFmtId="170" fontId="23" fillId="6" borderId="0" xfId="0" applyNumberFormat="1" applyFont="1" applyFill="1" applyAlignment="1">
      <alignment horizontal="center" vertical="top"/>
    </xf>
    <xf numFmtId="0" fontId="36" fillId="6" borderId="0" xfId="0" applyFont="1" applyFill="1" applyAlignment="1">
      <alignment vertical="top" wrapText="1"/>
    </xf>
    <xf numFmtId="176" fontId="8" fillId="6" borderId="0" xfId="1" applyNumberFormat="1" applyFont="1" applyFill="1" applyAlignment="1">
      <alignment vertical="top"/>
    </xf>
    <xf numFmtId="0" fontId="37" fillId="6" borderId="0" xfId="0" applyFont="1" applyFill="1" applyAlignment="1">
      <alignment horizontal="center"/>
    </xf>
    <xf numFmtId="0" fontId="5" fillId="6" borderId="0" xfId="0" applyFont="1" applyFill="1" applyAlignment="1">
      <alignment vertical="top"/>
    </xf>
    <xf numFmtId="43" fontId="64" fillId="6" borderId="0" xfId="1" applyFont="1" applyFill="1" applyBorder="1" applyAlignment="1">
      <alignment vertical="top"/>
    </xf>
    <xf numFmtId="0" fontId="14" fillId="6" borderId="0" xfId="0" applyFont="1" applyFill="1" applyAlignment="1">
      <alignment vertical="top"/>
    </xf>
    <xf numFmtId="0" fontId="34" fillId="6" borderId="0" xfId="0" applyFont="1" applyFill="1" applyAlignment="1">
      <alignment horizontal="right" vertical="top"/>
    </xf>
    <xf numFmtId="2" fontId="5" fillId="6" borderId="0" xfId="0" applyNumberFormat="1" applyFont="1" applyFill="1" applyAlignment="1">
      <alignment horizontal="center" vertical="top"/>
    </xf>
    <xf numFmtId="0" fontId="28" fillId="6" borderId="0" xfId="0" applyFont="1" applyFill="1" applyAlignment="1">
      <alignment vertical="center"/>
    </xf>
    <xf numFmtId="0" fontId="14" fillId="6" borderId="0" xfId="0" applyFont="1" applyFill="1" applyAlignment="1">
      <alignment horizontal="right" vertical="top" wrapText="1"/>
    </xf>
    <xf numFmtId="0" fontId="41" fillId="6" borderId="0" xfId="0" applyFont="1" applyFill="1" applyAlignment="1">
      <alignment horizontal="center" vertical="top" wrapText="1"/>
    </xf>
    <xf numFmtId="0" fontId="43" fillId="6" borderId="0" xfId="0" applyFont="1" applyFill="1" applyAlignment="1">
      <alignment horizontal="center" vertical="top" wrapText="1"/>
    </xf>
    <xf numFmtId="0" fontId="52" fillId="6" borderId="0" xfId="0" applyFont="1" applyFill="1" applyAlignment="1">
      <alignment horizontal="center" vertical="top" wrapText="1"/>
    </xf>
    <xf numFmtId="0" fontId="49" fillId="6" borderId="0" xfId="0" applyFont="1" applyFill="1" applyAlignment="1">
      <alignment horizontal="left" vertical="top" wrapText="1"/>
    </xf>
    <xf numFmtId="0" fontId="49" fillId="6" borderId="0" xfId="0" applyFont="1" applyFill="1" applyAlignment="1">
      <alignment horizontal="center" vertical="top" wrapText="1"/>
    </xf>
    <xf numFmtId="0" fontId="34" fillId="6" borderId="0" xfId="0" applyFont="1" applyFill="1" applyAlignment="1">
      <alignment vertical="top" wrapText="1"/>
    </xf>
    <xf numFmtId="0" fontId="48" fillId="6" borderId="0" xfId="0" applyFont="1" applyFill="1" applyAlignment="1">
      <alignment vertical="top" wrapText="1"/>
    </xf>
    <xf numFmtId="0" fontId="53" fillId="6" borderId="0" xfId="0" applyFont="1" applyFill="1" applyAlignment="1">
      <alignment horizontal="center" vertical="top"/>
    </xf>
    <xf numFmtId="0" fontId="36" fillId="6" borderId="0" xfId="0" applyFont="1" applyFill="1" applyAlignment="1">
      <alignment horizontal="left" vertical="top" wrapText="1"/>
    </xf>
    <xf numFmtId="0" fontId="54" fillId="6" borderId="0" xfId="0" applyFont="1" applyFill="1" applyAlignment="1">
      <alignment horizontal="left" vertical="top" wrapText="1"/>
    </xf>
    <xf numFmtId="0" fontId="21" fillId="6" borderId="0" xfId="0" applyFont="1" applyFill="1" applyAlignment="1">
      <alignment vertical="top" wrapText="1"/>
    </xf>
    <xf numFmtId="0" fontId="59" fillId="6" borderId="0" xfId="0" applyFont="1" applyFill="1" applyAlignment="1">
      <alignment vertical="center" wrapText="1"/>
    </xf>
    <xf numFmtId="0" fontId="60" fillId="6" borderId="0" xfId="0" applyFont="1" applyFill="1" applyAlignment="1">
      <alignment vertical="top" wrapText="1"/>
    </xf>
    <xf numFmtId="0" fontId="58" fillId="6" borderId="0" xfId="0" applyFont="1" applyFill="1" applyAlignment="1">
      <alignment vertical="center" wrapText="1"/>
    </xf>
    <xf numFmtId="0" fontId="34" fillId="6" borderId="0" xfId="0" applyFont="1" applyFill="1" applyAlignment="1">
      <alignment vertical="top" wrapText="1" indent="1"/>
    </xf>
    <xf numFmtId="0" fontId="3" fillId="6" borderId="0" xfId="0" applyFont="1" applyFill="1" applyAlignment="1">
      <alignment vertical="top" wrapText="1" indent="1"/>
    </xf>
    <xf numFmtId="0" fontId="3" fillId="6" borderId="0" xfId="0" applyFont="1" applyFill="1" applyAlignment="1">
      <alignment horizontal="center" vertical="top" wrapText="1"/>
    </xf>
    <xf numFmtId="165" fontId="63" fillId="6" borderId="0" xfId="0" applyNumberFormat="1" applyFont="1" applyFill="1" applyAlignment="1">
      <alignment horizontal="center"/>
    </xf>
    <xf numFmtId="171" fontId="23" fillId="6" borderId="0" xfId="0" applyNumberFormat="1" applyFont="1" applyFill="1" applyAlignment="1">
      <alignment horizontal="center" vertical="top"/>
    </xf>
    <xf numFmtId="43" fontId="62" fillId="6" borderId="0" xfId="1" applyFont="1" applyFill="1" applyAlignment="1">
      <alignment vertical="top"/>
    </xf>
    <xf numFmtId="165" fontId="57" fillId="6" borderId="0" xfId="0" applyNumberFormat="1" applyFont="1" applyFill="1" applyAlignment="1">
      <alignment horizontal="center"/>
    </xf>
    <xf numFmtId="0" fontId="4" fillId="6" borderId="0" xfId="0" applyFont="1" applyFill="1" applyAlignment="1">
      <alignment vertical="top" indent="1"/>
    </xf>
    <xf numFmtId="176" fontId="4" fillId="6" borderId="0" xfId="0" applyNumberFormat="1" applyFont="1" applyFill="1" applyAlignment="1">
      <alignment vertical="top" indent="1"/>
    </xf>
    <xf numFmtId="0" fontId="91" fillId="6" borderId="0" xfId="0" applyFont="1" applyFill="1" applyAlignment="1">
      <alignment vertical="top" indent="1"/>
    </xf>
    <xf numFmtId="0" fontId="92" fillId="6" borderId="0" xfId="0" applyFont="1" applyFill="1" applyAlignment="1">
      <alignment vertical="top" indent="1"/>
    </xf>
    <xf numFmtId="0" fontId="9" fillId="6" borderId="0" xfId="0" applyFont="1" applyFill="1" applyAlignment="1">
      <alignment horizontal="center"/>
    </xf>
    <xf numFmtId="171" fontId="23" fillId="6" borderId="0" xfId="0" applyNumberFormat="1" applyFont="1" applyFill="1" applyAlignment="1">
      <alignment horizontal="center"/>
    </xf>
    <xf numFmtId="0" fontId="71" fillId="6" borderId="0" xfId="0" applyFont="1" applyFill="1" applyAlignment="1">
      <alignment horizontal="left" vertical="top" wrapText="1"/>
    </xf>
    <xf numFmtId="0" fontId="72" fillId="6" borderId="0" xfId="0" applyFont="1" applyFill="1" applyAlignment="1">
      <alignment horizontal="left" vertical="top" wrapText="1"/>
    </xf>
    <xf numFmtId="176" fontId="72" fillId="6" borderId="0" xfId="2" applyNumberFormat="1" applyFont="1" applyFill="1" applyBorder="1" applyAlignment="1">
      <alignment vertical="top"/>
    </xf>
    <xf numFmtId="0" fontId="73" fillId="6" borderId="0" xfId="0" applyFont="1" applyFill="1" applyAlignment="1">
      <alignment horizontal="left" vertical="top" wrapText="1"/>
    </xf>
    <xf numFmtId="176" fontId="74" fillId="6" borderId="0" xfId="2" applyNumberFormat="1" applyFont="1" applyFill="1" applyBorder="1" applyAlignment="1">
      <alignment vertical="top"/>
    </xf>
    <xf numFmtId="172" fontId="8" fillId="6" borderId="0" xfId="2" applyNumberFormat="1" applyFont="1" applyFill="1" applyBorder="1" applyAlignment="1">
      <alignment horizontal="right" vertical="top" wrapText="1"/>
    </xf>
    <xf numFmtId="176" fontId="8" fillId="6" borderId="0" xfId="2" applyNumberFormat="1" applyFont="1" applyFill="1" applyBorder="1" applyAlignment="1">
      <alignment vertical="top"/>
    </xf>
    <xf numFmtId="176" fontId="13" fillId="6" borderId="0" xfId="0" applyNumberFormat="1" applyFont="1" applyFill="1" applyAlignment="1">
      <alignment horizontal="center" vertical="top"/>
    </xf>
    <xf numFmtId="0" fontId="48" fillId="6" borderId="0" xfId="0" applyFont="1" applyFill="1" applyAlignment="1">
      <alignment horizontal="left" vertical="top" wrapText="1"/>
    </xf>
    <xf numFmtId="0" fontId="77" fillId="6" borderId="0" xfId="0" applyFont="1" applyFill="1" applyAlignment="1">
      <alignment horizontal="center"/>
    </xf>
    <xf numFmtId="0" fontId="78" fillId="6" borderId="0" xfId="0" applyFont="1" applyFill="1" applyAlignment="1">
      <alignment horizontal="left"/>
    </xf>
    <xf numFmtId="0" fontId="94" fillId="6" borderId="0" xfId="0" applyFont="1" applyFill="1" applyAlignment="1">
      <alignment wrapText="1"/>
    </xf>
    <xf numFmtId="0" fontId="80" fillId="6" borderId="0" xfId="0" applyFont="1" applyFill="1" applyAlignment="1">
      <alignment horizontal="center"/>
    </xf>
    <xf numFmtId="176" fontId="79" fillId="6" borderId="0" xfId="2" applyNumberFormat="1" applyFont="1" applyFill="1"/>
    <xf numFmtId="169" fontId="78" fillId="6" borderId="0" xfId="2" applyNumberFormat="1" applyFont="1" applyFill="1"/>
    <xf numFmtId="49" fontId="83" fillId="6" borderId="0" xfId="0" applyNumberFormat="1" applyFont="1" applyFill="1" applyAlignment="1">
      <alignment horizontal="left" vertical="top"/>
    </xf>
    <xf numFmtId="0" fontId="83" fillId="6" borderId="0" xfId="0" applyFont="1" applyFill="1" applyAlignment="1">
      <alignment horizontal="left" vertical="top" wrapText="1"/>
    </xf>
    <xf numFmtId="49" fontId="83" fillId="6" borderId="0" xfId="0" applyNumberFormat="1" applyFont="1" applyFill="1" applyAlignment="1">
      <alignment horizontal="center" vertical="top"/>
    </xf>
    <xf numFmtId="175" fontId="82" fillId="6" borderId="0" xfId="0" applyNumberFormat="1" applyFont="1" applyFill="1" applyAlignment="1">
      <alignment horizontal="center" vertical="top"/>
    </xf>
    <xf numFmtId="49" fontId="84" fillId="6" borderId="0" xfId="0" applyNumberFormat="1" applyFont="1" applyFill="1" applyAlignment="1">
      <alignment horizontal="center" vertical="top"/>
    </xf>
    <xf numFmtId="0" fontId="5" fillId="6" borderId="0" xfId="0" applyFont="1" applyFill="1" applyAlignment="1">
      <alignment horizontal="center" vertical="top"/>
    </xf>
    <xf numFmtId="176" fontId="5" fillId="6" borderId="0" xfId="0" applyNumberFormat="1" applyFont="1" applyFill="1" applyAlignment="1">
      <alignment horizontal="center" vertical="top"/>
    </xf>
    <xf numFmtId="0" fontId="28" fillId="6" borderId="0" xfId="0" applyFont="1" applyFill="1" applyAlignment="1">
      <alignment horizontal="left" vertical="top"/>
    </xf>
    <xf numFmtId="49" fontId="28" fillId="6" borderId="0" xfId="0" applyNumberFormat="1" applyFont="1" applyFill="1" applyAlignment="1">
      <alignment horizontal="center" vertical="top"/>
    </xf>
    <xf numFmtId="171" fontId="64" fillId="6" borderId="0" xfId="0" applyNumberFormat="1" applyFont="1" applyFill="1" applyAlignment="1">
      <alignment vertical="top" indent="1"/>
    </xf>
    <xf numFmtId="0" fontId="28" fillId="6" borderId="0" xfId="0" applyFont="1" applyFill="1" applyAlignment="1">
      <alignment horizontal="center"/>
    </xf>
    <xf numFmtId="2" fontId="28" fillId="6" borderId="0" xfId="0" applyNumberFormat="1" applyFont="1" applyFill="1" applyAlignment="1">
      <alignment horizontal="left"/>
    </xf>
    <xf numFmtId="2" fontId="28" fillId="6" borderId="0" xfId="0" applyNumberFormat="1" applyFont="1" applyFill="1" applyAlignment="1">
      <alignment horizontal="center"/>
    </xf>
    <xf numFmtId="9" fontId="28" fillId="6" borderId="0" xfId="0" applyNumberFormat="1" applyFont="1" applyFill="1" applyAlignment="1">
      <alignment horizontal="right" vertical="top"/>
    </xf>
    <xf numFmtId="176" fontId="19" fillId="6" borderId="0" xfId="0" applyNumberFormat="1" applyFont="1" applyFill="1" applyAlignment="1">
      <alignment horizontal="center"/>
    </xf>
    <xf numFmtId="0" fontId="14" fillId="6" borderId="5" xfId="0" applyFont="1" applyFill="1" applyBorder="1" applyAlignment="1">
      <alignment horizontal="center" vertical="top" wrapText="1"/>
    </xf>
    <xf numFmtId="0" fontId="29" fillId="6" borderId="0" xfId="0" applyFont="1" applyFill="1" applyAlignment="1">
      <alignment horizontal="center" vertical="top"/>
    </xf>
    <xf numFmtId="3" fontId="8" fillId="6" borderId="0" xfId="0" applyNumberFormat="1" applyFont="1" applyFill="1" applyAlignment="1">
      <alignment horizontal="left" vertical="top" wrapText="1"/>
    </xf>
    <xf numFmtId="174" fontId="30" fillId="6" borderId="0" xfId="0" applyNumberFormat="1" applyFont="1" applyFill="1" applyAlignment="1">
      <alignment horizontal="center"/>
    </xf>
    <xf numFmtId="0" fontId="6" fillId="6" borderId="0" xfId="0" applyFont="1" applyFill="1" applyAlignment="1">
      <alignment horizontal="left" vertical="top" wrapText="1"/>
    </xf>
    <xf numFmtId="0" fontId="40" fillId="6" borderId="0" xfId="0" applyFont="1" applyFill="1" applyAlignment="1">
      <alignment horizontal="center" vertical="top" wrapText="1"/>
    </xf>
    <xf numFmtId="0" fontId="8" fillId="6" borderId="0" xfId="0" applyFont="1" applyFill="1" applyAlignment="1">
      <alignment horizontal="left"/>
    </xf>
    <xf numFmtId="0" fontId="8" fillId="6" borderId="0" xfId="0" applyFont="1" applyFill="1" applyAlignment="1">
      <alignment horizontal="left" vertical="top"/>
    </xf>
    <xf numFmtId="0" fontId="8" fillId="6" borderId="0" xfId="0" applyFont="1" applyFill="1" applyAlignment="1">
      <alignment horizontal="center" vertical="top"/>
    </xf>
    <xf numFmtId="4" fontId="23" fillId="6" borderId="0" xfId="0" applyNumberFormat="1" applyFont="1" applyFill="1" applyAlignment="1">
      <alignment horizontal="center"/>
    </xf>
    <xf numFmtId="173" fontId="87" fillId="6" borderId="0" xfId="0" applyNumberFormat="1" applyFont="1" applyFill="1" applyAlignment="1">
      <alignment horizontal="center"/>
    </xf>
    <xf numFmtId="170" fontId="23" fillId="6" borderId="0" xfId="0" applyNumberFormat="1" applyFont="1" applyFill="1" applyAlignment="1">
      <alignment horizontal="center"/>
    </xf>
    <xf numFmtId="164" fontId="88" fillId="6" borderId="0" xfId="0" applyNumberFormat="1" applyFont="1" applyFill="1" applyAlignment="1">
      <alignment horizontal="center"/>
    </xf>
    <xf numFmtId="43" fontId="21" fillId="6" borderId="0" xfId="1" applyFont="1" applyFill="1" applyBorder="1" applyAlignment="1">
      <alignment vertical="top"/>
    </xf>
    <xf numFmtId="43" fontId="21" fillId="6" borderId="0" xfId="1" applyFont="1" applyFill="1" applyBorder="1" applyAlignment="1">
      <alignment horizontal="center" vertical="top"/>
    </xf>
    <xf numFmtId="0" fontId="20" fillId="16" borderId="0" xfId="0" applyFont="1" applyFill="1"/>
    <xf numFmtId="43" fontId="5" fillId="16" borderId="0" xfId="1" applyFont="1" applyFill="1" applyBorder="1" applyAlignment="1">
      <alignment vertical="top"/>
    </xf>
    <xf numFmtId="0" fontId="5" fillId="16" borderId="0" xfId="0" applyFont="1" applyFill="1" applyAlignment="1">
      <alignment horizontal="center" vertical="center"/>
    </xf>
    <xf numFmtId="2" fontId="6" fillId="16" borderId="0" xfId="0" applyNumberFormat="1" applyFont="1" applyFill="1" applyAlignment="1">
      <alignment vertical="top" wrapText="1" indent="1"/>
    </xf>
    <xf numFmtId="0" fontId="6" fillId="16" borderId="0" xfId="0" applyFont="1" applyFill="1" applyAlignment="1">
      <alignment vertical="top" wrapText="1" indent="1"/>
    </xf>
    <xf numFmtId="0" fontId="0" fillId="16" borderId="0" xfId="0" applyFill="1"/>
    <xf numFmtId="43" fontId="5" fillId="16" borderId="0" xfId="1" applyFont="1" applyFill="1"/>
    <xf numFmtId="43" fontId="8" fillId="16" borderId="0" xfId="1" applyFont="1" applyFill="1" applyBorder="1" applyAlignment="1">
      <alignment vertical="top"/>
    </xf>
    <xf numFmtId="0" fontId="8" fillId="16" borderId="0" xfId="0" applyFont="1" applyFill="1" applyAlignment="1">
      <alignment vertical="top" wrapText="1" indent="1"/>
    </xf>
    <xf numFmtId="43" fontId="28" fillId="16" borderId="0" xfId="1" applyFont="1" applyFill="1" applyBorder="1" applyAlignment="1">
      <alignment vertical="top"/>
    </xf>
    <xf numFmtId="166" fontId="8" fillId="16" borderId="0" xfId="0" applyNumberFormat="1" applyFont="1" applyFill="1" applyAlignment="1">
      <alignment vertical="top" wrapText="1" indent="1"/>
    </xf>
    <xf numFmtId="0" fontId="5" fillId="16" borderId="0" xfId="0" applyFont="1" applyFill="1"/>
    <xf numFmtId="43" fontId="28" fillId="16" borderId="0" xfId="0" applyNumberFormat="1" applyFont="1" applyFill="1" applyAlignment="1">
      <alignment vertical="top"/>
    </xf>
    <xf numFmtId="43" fontId="8" fillId="16" borderId="0" xfId="0" applyNumberFormat="1" applyFont="1" applyFill="1" applyAlignment="1">
      <alignment vertical="top"/>
    </xf>
    <xf numFmtId="43" fontId="8" fillId="16" borderId="0" xfId="0" applyNumberFormat="1" applyFont="1" applyFill="1" applyAlignment="1">
      <alignment horizontal="left" vertical="top"/>
    </xf>
    <xf numFmtId="0" fontId="4" fillId="16" borderId="0" xfId="0" applyFont="1" applyFill="1" applyAlignment="1">
      <alignment vertical="top" indent="1"/>
    </xf>
    <xf numFmtId="166" fontId="66" fillId="16" borderId="0" xfId="0" applyNumberFormat="1" applyFont="1" applyFill="1" applyAlignment="1">
      <alignment horizontal="center"/>
    </xf>
    <xf numFmtId="2" fontId="72" fillId="16" borderId="0" xfId="0" applyNumberFormat="1" applyFont="1" applyFill="1" applyAlignment="1">
      <alignment horizontal="center" vertical="top"/>
    </xf>
    <xf numFmtId="2" fontId="76" fillId="16" borderId="0" xfId="0" applyNumberFormat="1" applyFont="1" applyFill="1" applyAlignment="1">
      <alignment horizontal="center" vertical="top"/>
    </xf>
    <xf numFmtId="2" fontId="8" fillId="16" borderId="0" xfId="0" applyNumberFormat="1" applyFont="1" applyFill="1" applyAlignment="1">
      <alignment horizontal="center" vertical="top" wrapText="1"/>
    </xf>
    <xf numFmtId="2" fontId="74" fillId="16" borderId="0" xfId="0" applyNumberFormat="1" applyFont="1" applyFill="1" applyAlignment="1">
      <alignment horizontal="center" vertical="top" wrapText="1"/>
    </xf>
    <xf numFmtId="0" fontId="13" fillId="16" borderId="0" xfId="0" applyFont="1" applyFill="1" applyAlignment="1">
      <alignment horizontal="center" vertical="top"/>
    </xf>
    <xf numFmtId="166" fontId="80" fillId="16" borderId="0" xfId="0" applyNumberFormat="1" applyFont="1" applyFill="1" applyAlignment="1">
      <alignment horizontal="center"/>
    </xf>
    <xf numFmtId="166" fontId="83" fillId="16" borderId="0" xfId="0" applyNumberFormat="1" applyFont="1" applyFill="1" applyAlignment="1">
      <alignment horizontal="center" vertical="top"/>
    </xf>
    <xf numFmtId="0" fontId="5" fillId="16" borderId="0" xfId="0" applyFont="1" applyFill="1" applyAlignment="1">
      <alignment horizontal="center" vertical="top"/>
    </xf>
    <xf numFmtId="2" fontId="28" fillId="16" borderId="0" xfId="0" applyNumberFormat="1" applyFont="1" applyFill="1" applyAlignment="1">
      <alignment horizontal="center" vertical="top"/>
    </xf>
    <xf numFmtId="2" fontId="64" fillId="16" borderId="0" xfId="0" applyNumberFormat="1" applyFont="1" applyFill="1" applyAlignment="1">
      <alignment horizontal="center" vertical="top" wrapText="1"/>
    </xf>
    <xf numFmtId="2" fontId="28" fillId="16" borderId="0" xfId="0" applyNumberFormat="1" applyFont="1" applyFill="1" applyAlignment="1">
      <alignment horizontal="center" vertical="top" wrapText="1"/>
    </xf>
    <xf numFmtId="176" fontId="8" fillId="16" borderId="0" xfId="1" applyNumberFormat="1" applyFont="1" applyFill="1" applyBorder="1" applyAlignment="1">
      <alignment vertical="top"/>
    </xf>
    <xf numFmtId="0" fontId="8" fillId="16" borderId="0" xfId="0" applyFont="1" applyFill="1" applyAlignment="1">
      <alignment vertical="top" indent="1"/>
    </xf>
    <xf numFmtId="0" fontId="8" fillId="16" borderId="0" xfId="0" applyFont="1" applyFill="1" applyAlignment="1">
      <alignment vertical="top"/>
    </xf>
    <xf numFmtId="176" fontId="28" fillId="16" borderId="0" xfId="2" applyNumberFormat="1" applyFont="1" applyFill="1" applyBorder="1" applyAlignment="1">
      <alignment horizontal="right" vertical="top" wrapText="1"/>
    </xf>
    <xf numFmtId="176" fontId="8" fillId="16" borderId="0" xfId="0" applyNumberFormat="1" applyFont="1" applyFill="1" applyAlignment="1">
      <alignment vertical="top"/>
    </xf>
    <xf numFmtId="176" fontId="67" fillId="6" borderId="0" xfId="0" applyNumberFormat="1" applyFont="1" applyFill="1" applyAlignment="1">
      <alignment horizontal="right"/>
    </xf>
    <xf numFmtId="173" fontId="68" fillId="6" borderId="0" xfId="0" applyNumberFormat="1" applyFont="1" applyFill="1" applyAlignment="1">
      <alignment horizontal="center"/>
    </xf>
    <xf numFmtId="170" fontId="66" fillId="6" borderId="0" xfId="0" applyNumberFormat="1" applyFont="1" applyFill="1" applyAlignment="1">
      <alignment horizontal="center"/>
    </xf>
    <xf numFmtId="164" fontId="69" fillId="6" borderId="0" xfId="0" applyNumberFormat="1" applyFont="1" applyFill="1" applyAlignment="1">
      <alignment horizontal="center"/>
    </xf>
    <xf numFmtId="164" fontId="85" fillId="6" borderId="0" xfId="0" applyNumberFormat="1" applyFont="1" applyFill="1" applyAlignment="1">
      <alignment horizontal="center"/>
    </xf>
    <xf numFmtId="176" fontId="5" fillId="16" borderId="0" xfId="1" applyNumberFormat="1" applyFont="1" applyFill="1" applyAlignment="1">
      <alignment horizontal="right" vertical="top"/>
    </xf>
    <xf numFmtId="176" fontId="8" fillId="16" borderId="0" xfId="0" applyNumberFormat="1" applyFont="1" applyFill="1"/>
    <xf numFmtId="176" fontId="8" fillId="16" borderId="0" xfId="0" applyNumberFormat="1" applyFont="1" applyFill="1" applyAlignment="1">
      <alignment horizontal="center" vertical="top"/>
    </xf>
    <xf numFmtId="0" fontId="5" fillId="0" borderId="14" xfId="0" applyFont="1" applyBorder="1"/>
    <xf numFmtId="2" fontId="11" fillId="4" borderId="2" xfId="0" applyNumberFormat="1" applyFont="1" applyFill="1" applyBorder="1" applyAlignment="1">
      <alignment horizontal="center"/>
    </xf>
    <xf numFmtId="2" fontId="11" fillId="4" borderId="5" xfId="0" applyNumberFormat="1" applyFont="1" applyFill="1" applyBorder="1" applyAlignment="1">
      <alignment horizontal="center"/>
    </xf>
    <xf numFmtId="2" fontId="5" fillId="4" borderId="8" xfId="0" applyNumberFormat="1" applyFont="1" applyFill="1" applyBorder="1" applyAlignment="1">
      <alignment horizontal="center" vertical="center"/>
    </xf>
    <xf numFmtId="2" fontId="5" fillId="6" borderId="0" xfId="0" applyNumberFormat="1" applyFont="1" applyFill="1" applyAlignment="1">
      <alignment horizontal="center" vertical="center"/>
    </xf>
    <xf numFmtId="2" fontId="14" fillId="6" borderId="0" xfId="0" applyNumberFormat="1" applyFont="1" applyFill="1" applyAlignment="1">
      <alignment horizontal="center" vertical="top" wrapText="1"/>
    </xf>
    <xf numFmtId="2" fontId="0" fillId="6" borderId="0" xfId="0" applyNumberFormat="1" applyFill="1"/>
    <xf numFmtId="2" fontId="0" fillId="6" borderId="0" xfId="0" applyNumberFormat="1" applyFill="1" applyAlignment="1">
      <alignment horizontal="center"/>
    </xf>
    <xf numFmtId="2" fontId="66" fillId="6" borderId="0" xfId="0" applyNumberFormat="1" applyFont="1" applyFill="1" applyAlignment="1">
      <alignment horizontal="center"/>
    </xf>
    <xf numFmtId="2" fontId="72" fillId="6" borderId="0" xfId="1" applyNumberFormat="1" applyFont="1" applyFill="1" applyBorder="1" applyAlignment="1">
      <alignment horizontal="center" vertical="top"/>
    </xf>
    <xf numFmtId="2" fontId="72" fillId="6" borderId="0" xfId="0" applyNumberFormat="1" applyFont="1" applyFill="1" applyAlignment="1">
      <alignment horizontal="center" vertical="top"/>
    </xf>
    <xf numFmtId="2" fontId="8" fillId="6" borderId="0" xfId="1" applyNumberFormat="1" applyFont="1" applyFill="1" applyBorder="1" applyAlignment="1">
      <alignment horizontal="center" vertical="top"/>
    </xf>
    <xf numFmtId="2" fontId="14" fillId="6" borderId="0" xfId="1" applyNumberFormat="1" applyFont="1" applyFill="1" applyBorder="1" applyAlignment="1">
      <alignment horizontal="center" vertical="top"/>
    </xf>
    <xf numFmtId="2" fontId="13" fillId="6" borderId="0" xfId="0" applyNumberFormat="1" applyFont="1" applyFill="1" applyAlignment="1">
      <alignment horizontal="center" vertical="top"/>
    </xf>
    <xf numFmtId="2" fontId="28" fillId="6" borderId="0" xfId="1" applyNumberFormat="1" applyFont="1" applyFill="1" applyBorder="1" applyAlignment="1">
      <alignment horizontal="center" vertical="top"/>
    </xf>
    <xf numFmtId="2" fontId="81" fillId="6" borderId="0" xfId="0" applyNumberFormat="1" applyFont="1" applyFill="1" applyAlignment="1">
      <alignment horizontal="center"/>
    </xf>
    <xf numFmtId="2" fontId="83" fillId="6" borderId="0" xfId="0" applyNumberFormat="1" applyFont="1" applyFill="1" applyAlignment="1">
      <alignment horizontal="center" vertical="top"/>
    </xf>
    <xf numFmtId="2" fontId="14" fillId="6" borderId="5" xfId="0" applyNumberFormat="1" applyFont="1" applyFill="1" applyBorder="1" applyAlignment="1">
      <alignment horizontal="center" vertical="top"/>
    </xf>
    <xf numFmtId="2" fontId="8" fillId="6" borderId="5" xfId="0" applyNumberFormat="1" applyFont="1" applyFill="1" applyBorder="1" applyAlignment="1">
      <alignment horizontal="center" vertical="top"/>
    </xf>
    <xf numFmtId="2" fontId="20" fillId="6" borderId="0" xfId="0" applyNumberFormat="1" applyFont="1" applyFill="1" applyAlignment="1">
      <alignment horizontal="center"/>
    </xf>
    <xf numFmtId="2" fontId="23" fillId="6" borderId="0" xfId="0" applyNumberFormat="1" applyFont="1" applyFill="1" applyAlignment="1">
      <alignment horizontal="center"/>
    </xf>
    <xf numFmtId="0" fontId="2" fillId="2" borderId="0" xfId="0" applyFont="1" applyFill="1" applyAlignment="1">
      <alignment vertical="top" wrapText="1" indent="1"/>
    </xf>
    <xf numFmtId="0" fontId="8" fillId="2" borderId="0" xfId="0" applyFont="1" applyFill="1" applyAlignment="1">
      <alignment vertical="top" wrapText="1" indent="1"/>
    </xf>
    <xf numFmtId="0" fontId="14" fillId="2" borderId="0" xfId="0" applyFont="1" applyFill="1" applyAlignment="1">
      <alignment vertical="top" wrapText="1" indent="1"/>
    </xf>
    <xf numFmtId="0" fontId="12" fillId="6" borderId="15" xfId="0" applyFont="1" applyFill="1" applyBorder="1" applyAlignment="1">
      <alignment vertical="center"/>
    </xf>
    <xf numFmtId="2" fontId="14" fillId="2" borderId="0" xfId="0" applyNumberFormat="1" applyFont="1" applyFill="1" applyAlignment="1">
      <alignment horizontal="center" vertical="top"/>
    </xf>
    <xf numFmtId="2" fontId="49" fillId="6" borderId="0" xfId="0" applyNumberFormat="1" applyFont="1" applyFill="1" applyAlignment="1">
      <alignment horizontal="center" vertical="top"/>
    </xf>
    <xf numFmtId="2" fontId="34" fillId="6" borderId="0" xfId="0" applyNumberFormat="1" applyFont="1" applyFill="1" applyAlignment="1">
      <alignment horizontal="center" vertical="top" wrapText="1"/>
    </xf>
    <xf numFmtId="2" fontId="4" fillId="6" borderId="0" xfId="0" applyNumberFormat="1" applyFont="1" applyFill="1" applyAlignment="1">
      <alignment horizontal="center" vertical="top"/>
    </xf>
    <xf numFmtId="4" fontId="107" fillId="6" borderId="40" xfId="3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169" fontId="135" fillId="0" borderId="0" xfId="2" applyNumberFormat="1" applyFont="1"/>
    <xf numFmtId="0" fontId="10" fillId="0" borderId="0" xfId="0" applyFont="1" applyAlignment="1">
      <alignment horizontal="right" indent="1"/>
    </xf>
    <xf numFmtId="0" fontId="10" fillId="0" borderId="44" xfId="0" applyFont="1" applyBorder="1" applyAlignment="1">
      <alignment horizontal="right" vertical="center"/>
    </xf>
    <xf numFmtId="0" fontId="180" fillId="0" borderId="0" xfId="0" applyFont="1" applyAlignment="1">
      <alignment horizontal="center" vertical="center"/>
    </xf>
    <xf numFmtId="0" fontId="5" fillId="0" borderId="106" xfId="0" applyFont="1" applyBorder="1"/>
    <xf numFmtId="0" fontId="5" fillId="0" borderId="105" xfId="0" applyFont="1" applyBorder="1"/>
    <xf numFmtId="0" fontId="5" fillId="0" borderId="108" xfId="0" applyFont="1" applyBorder="1"/>
    <xf numFmtId="0" fontId="5" fillId="0" borderId="15" xfId="0" applyFont="1" applyBorder="1"/>
    <xf numFmtId="0" fontId="5" fillId="0" borderId="16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07" xfId="0" applyBorder="1"/>
    <xf numFmtId="0" fontId="0" fillId="0" borderId="109" xfId="0" applyBorder="1"/>
    <xf numFmtId="0" fontId="177" fillId="0" borderId="0" xfId="0" applyFont="1" applyAlignment="1">
      <alignment horizontal="left" indent="1"/>
    </xf>
    <xf numFmtId="0" fontId="178" fillId="0" borderId="0" xfId="0" applyFont="1"/>
    <xf numFmtId="166" fontId="177" fillId="0" borderId="68" xfId="0" applyNumberFormat="1" applyFont="1" applyBorder="1"/>
    <xf numFmtId="0" fontId="5" fillId="0" borderId="110" xfId="0" applyFont="1" applyBorder="1"/>
    <xf numFmtId="0" fontId="5" fillId="0" borderId="111" xfId="0" applyFont="1" applyBorder="1"/>
    <xf numFmtId="0" fontId="0" fillId="0" borderId="111" xfId="0" applyBorder="1"/>
    <xf numFmtId="0" fontId="0" fillId="0" borderId="112" xfId="0" applyBorder="1"/>
    <xf numFmtId="0" fontId="100" fillId="0" borderId="0" xfId="3" applyFont="1" applyAlignment="1">
      <alignment horizontal="left" vertical="center" wrapText="1"/>
    </xf>
    <xf numFmtId="0" fontId="95" fillId="0" borderId="0" xfId="3" applyAlignment="1">
      <alignment vertical="center"/>
    </xf>
    <xf numFmtId="0" fontId="99" fillId="0" borderId="0" xfId="3" applyFont="1" applyAlignment="1">
      <alignment horizontal="left" vertical="center" wrapText="1"/>
    </xf>
    <xf numFmtId="0" fontId="99" fillId="0" borderId="0" xfId="3" applyFont="1" applyAlignment="1">
      <alignment horizontal="left" vertical="center"/>
    </xf>
    <xf numFmtId="0" fontId="96" fillId="7" borderId="0" xfId="3" applyFont="1" applyFill="1" applyAlignment="1">
      <alignment horizontal="center" vertical="center"/>
    </xf>
    <xf numFmtId="0" fontId="95" fillId="0" borderId="0" xfId="3"/>
    <xf numFmtId="0" fontId="101" fillId="0" borderId="0" xfId="3" applyFont="1" applyAlignment="1">
      <alignment horizontal="left" vertical="center"/>
    </xf>
    <xf numFmtId="0" fontId="101" fillId="0" borderId="0" xfId="3" applyFont="1" applyAlignment="1">
      <alignment horizontal="left" vertical="center" wrapText="1"/>
    </xf>
    <xf numFmtId="0" fontId="120" fillId="16" borderId="44" xfId="0" applyFont="1" applyFill="1" applyBorder="1" applyAlignment="1">
      <alignment horizontal="center"/>
    </xf>
    <xf numFmtId="0" fontId="120" fillId="16" borderId="45" xfId="0" applyFont="1" applyFill="1" applyBorder="1" applyAlignment="1">
      <alignment horizontal="center"/>
    </xf>
    <xf numFmtId="49" fontId="122" fillId="0" borderId="0" xfId="4" applyNumberFormat="1" applyFont="1" applyAlignment="1">
      <alignment vertical="center" wrapText="1"/>
    </xf>
    <xf numFmtId="42" fontId="119" fillId="0" borderId="50" xfId="5" applyNumberFormat="1" applyFont="1" applyBorder="1" applyAlignment="1">
      <alignment horizontal="center" vertical="center"/>
    </xf>
    <xf numFmtId="49" fontId="11" fillId="5" borderId="82" xfId="5" applyNumberFormat="1" applyFont="1" applyFill="1" applyBorder="1" applyAlignment="1">
      <alignment horizontal="center" vertical="center"/>
    </xf>
    <xf numFmtId="0" fontId="11" fillId="5" borderId="46" xfId="5" applyFont="1" applyFill="1" applyBorder="1" applyAlignment="1">
      <alignment vertical="center"/>
    </xf>
    <xf numFmtId="180" fontId="146" fillId="16" borderId="9" xfId="7" applyNumberFormat="1" applyFont="1" applyFill="1" applyBorder="1" applyAlignment="1">
      <alignment horizontal="center" vertical="center"/>
    </xf>
    <xf numFmtId="180" fontId="146" fillId="16" borderId="10" xfId="7" applyNumberFormat="1" applyFont="1" applyFill="1" applyBorder="1" applyAlignment="1">
      <alignment horizontal="center" vertical="center"/>
    </xf>
    <xf numFmtId="0" fontId="144" fillId="0" borderId="0" xfId="7" applyAlignment="1" applyProtection="1">
      <alignment vertical="center" wrapText="1"/>
      <protection locked="0"/>
    </xf>
    <xf numFmtId="1" fontId="144" fillId="16" borderId="48" xfId="7" applyNumberFormat="1" applyFill="1" applyBorder="1" applyAlignment="1" applyProtection="1">
      <alignment horizontal="center" vertical="center"/>
      <protection locked="0"/>
    </xf>
    <xf numFmtId="1" fontId="144" fillId="16" borderId="49" xfId="7" applyNumberFormat="1" applyFill="1" applyBorder="1" applyAlignment="1" applyProtection="1">
      <alignment horizontal="center" vertical="center"/>
      <protection locked="0"/>
    </xf>
    <xf numFmtId="0" fontId="144" fillId="16" borderId="2" xfId="7" applyFill="1" applyBorder="1" applyAlignment="1" applyProtection="1">
      <alignment horizontal="center" vertical="center"/>
      <protection locked="0"/>
    </xf>
    <xf numFmtId="0" fontId="144" fillId="16" borderId="0" xfId="7" applyFill="1" applyAlignment="1" applyProtection="1">
      <alignment horizontal="center" vertical="center"/>
      <protection locked="0"/>
    </xf>
    <xf numFmtId="0" fontId="144" fillId="16" borderId="103" xfId="7" applyFill="1" applyBorder="1" applyAlignment="1" applyProtection="1">
      <alignment horizontal="center" vertical="center"/>
      <protection locked="0"/>
    </xf>
    <xf numFmtId="3" fontId="144" fillId="16" borderId="48" xfId="7" applyNumberFormat="1" applyFill="1" applyBorder="1" applyAlignment="1" applyProtection="1">
      <alignment horizontal="center" vertical="center"/>
      <protection locked="0"/>
    </xf>
    <xf numFmtId="3" fontId="144" fillId="16" borderId="49" xfId="7" applyNumberFormat="1" applyFill="1" applyBorder="1" applyAlignment="1" applyProtection="1">
      <alignment horizontal="center" vertical="center"/>
      <protection locked="0"/>
    </xf>
    <xf numFmtId="0" fontId="144" fillId="16" borderId="48" xfId="7" applyFill="1" applyBorder="1" applyAlignment="1" applyProtection="1">
      <alignment horizontal="center" vertical="center"/>
      <protection locked="0"/>
    </xf>
    <xf numFmtId="0" fontId="144" fillId="16" borderId="49" xfId="7" applyFill="1" applyBorder="1" applyAlignment="1" applyProtection="1">
      <alignment horizontal="center" vertical="center"/>
      <protection locked="0"/>
    </xf>
    <xf numFmtId="180" fontId="146" fillId="16" borderId="4" xfId="7" applyNumberFormat="1" applyFont="1" applyFill="1" applyBorder="1" applyAlignment="1">
      <alignment horizontal="center" vertical="center"/>
    </xf>
    <xf numFmtId="180" fontId="146" fillId="16" borderId="6" xfId="7" applyNumberFormat="1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8" fillId="5" borderId="0" xfId="0" applyFont="1" applyFill="1" applyAlignment="1">
      <alignment vertical="top" wrapText="1" indent="1"/>
    </xf>
    <xf numFmtId="0" fontId="8" fillId="5" borderId="0" xfId="0" applyFont="1" applyFill="1" applyAlignment="1">
      <alignment vertical="top" wrapText="1"/>
    </xf>
    <xf numFmtId="0" fontId="8" fillId="5" borderId="0" xfId="0" applyFont="1" applyFill="1" applyAlignment="1">
      <alignment horizontal="center" vertical="top" wrapText="1"/>
    </xf>
    <xf numFmtId="2" fontId="8" fillId="5" borderId="0" xfId="0" applyNumberFormat="1" applyFont="1" applyFill="1" applyAlignment="1">
      <alignment horizontal="center" vertical="top"/>
    </xf>
    <xf numFmtId="0" fontId="8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vertical="top" wrapText="1"/>
    </xf>
  </cellXfs>
  <cellStyles count="8">
    <cellStyle name="Čárka" xfId="1" builtinId="3"/>
    <cellStyle name="Čárka 2" xfId="6" xr:uid="{9492A668-1394-434E-B9CF-45AEF046B30A}"/>
    <cellStyle name="Měna" xfId="2" builtinId="4"/>
    <cellStyle name="Normální" xfId="0" builtinId="0"/>
    <cellStyle name="Normální 2" xfId="3" xr:uid="{F51A7C21-8A1F-4037-A9A1-C14E58F46525}"/>
    <cellStyle name="Normální 3" xfId="4" xr:uid="{5FB4C71F-CECE-4A21-AE8F-A58129DCC561}"/>
    <cellStyle name="Normální 4" xfId="5" xr:uid="{F2EA5EAE-6A56-4D9F-8502-1BCC7D932729}"/>
    <cellStyle name="Normální 7" xfId="7" xr:uid="{77157FCA-598B-431C-8D76-3BBE63329162}"/>
  </cellStyles>
  <dxfs count="0"/>
  <tableStyles count="0" defaultTableStyle="TableStyleMedium2" defaultPivotStyle="PivotStyleLight16"/>
  <colors>
    <mruColors>
      <color rgb="FFFFF2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3173AFB-D1F8-4FA4-A02A-E9308A50639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18D5C19C-255D-4E35-A051-77C06730CE2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1C046-A5A6-48A4-BE24-7986DD974625}">
  <sheetPr>
    <tabColor rgb="FFFF0000"/>
  </sheetPr>
  <dimension ref="A1:C47"/>
  <sheetViews>
    <sheetView topLeftCell="A31" workbookViewId="0">
      <pane xSplit="22480" topLeftCell="C1"/>
      <selection activeCell="F37" sqref="F37"/>
      <selection pane="topRight" activeCell="C26" sqref="C26"/>
    </sheetView>
  </sheetViews>
  <sheetFormatPr baseColWidth="10" defaultColWidth="8.83203125" defaultRowHeight="14"/>
  <cols>
    <col min="1" max="1" width="4.83203125" style="40" customWidth="1"/>
    <col min="2" max="2" width="50.83203125" style="40" customWidth="1"/>
    <col min="3" max="3" width="18.83203125" style="84" customWidth="1"/>
    <col min="4" max="4" width="9.5" style="40" customWidth="1"/>
    <col min="5" max="5" width="14.1640625" style="40" bestFit="1" customWidth="1"/>
    <col min="6" max="6" width="13.1640625" style="40" bestFit="1" customWidth="1"/>
    <col min="7" max="7" width="9.83203125" style="40" bestFit="1" customWidth="1"/>
    <col min="8" max="16384" width="8.83203125" style="40"/>
  </cols>
  <sheetData>
    <row r="1" spans="1:3" s="42" customFormat="1" ht="15.5" customHeight="1">
      <c r="A1" s="43"/>
      <c r="B1" s="41" t="s">
        <v>675</v>
      </c>
      <c r="C1" s="81" t="s">
        <v>402</v>
      </c>
    </row>
    <row r="2" spans="1:3" ht="15.5" customHeight="1">
      <c r="A2" s="44"/>
      <c r="B2" s="85" t="s">
        <v>401</v>
      </c>
      <c r="C2" s="82"/>
    </row>
    <row r="3" spans="1:3" ht="21.5" customHeight="1">
      <c r="A3" s="45"/>
      <c r="B3" s="46" t="s">
        <v>2122</v>
      </c>
      <c r="C3" s="83"/>
    </row>
    <row r="4" spans="1:3" ht="16" customHeight="1">
      <c r="A4" s="47"/>
      <c r="B4" s="388" t="s">
        <v>275</v>
      </c>
      <c r="C4" s="389">
        <f>položky!G5</f>
        <v>0</v>
      </c>
    </row>
    <row r="5" spans="1:3" ht="16" customHeight="1">
      <c r="A5" s="48"/>
      <c r="B5" s="49" t="s">
        <v>24</v>
      </c>
      <c r="C5" s="390">
        <f>položky!G23</f>
        <v>0</v>
      </c>
    </row>
    <row r="6" spans="1:3" ht="16" customHeight="1">
      <c r="A6" s="48"/>
      <c r="B6" s="391" t="s">
        <v>383</v>
      </c>
      <c r="C6" s="390">
        <f>položky!G49</f>
        <v>0</v>
      </c>
    </row>
    <row r="7" spans="1:3" ht="16" customHeight="1">
      <c r="A7" s="48"/>
      <c r="B7" s="49" t="s">
        <v>76</v>
      </c>
      <c r="C7" s="390">
        <f>položky!G82</f>
        <v>0</v>
      </c>
    </row>
    <row r="8" spans="1:3" ht="16" customHeight="1">
      <c r="A8" s="48"/>
      <c r="B8" s="49" t="s">
        <v>364</v>
      </c>
      <c r="C8" s="390">
        <f>položky!G166</f>
        <v>0</v>
      </c>
    </row>
    <row r="9" spans="1:3" ht="16" customHeight="1">
      <c r="A9" s="48"/>
      <c r="B9" s="49" t="s">
        <v>382</v>
      </c>
      <c r="C9" s="390">
        <f>položky!G178</f>
        <v>0</v>
      </c>
    </row>
    <row r="10" spans="1:3" ht="16" customHeight="1">
      <c r="A10" s="48"/>
      <c r="B10" s="49" t="s">
        <v>384</v>
      </c>
      <c r="C10" s="390">
        <f>položky!G268</f>
        <v>0</v>
      </c>
    </row>
    <row r="11" spans="1:3" ht="16" customHeight="1">
      <c r="A11" s="48"/>
      <c r="B11" s="49" t="s">
        <v>385</v>
      </c>
      <c r="C11" s="390">
        <f>položky!G282</f>
        <v>0</v>
      </c>
    </row>
    <row r="12" spans="1:3" ht="16" customHeight="1">
      <c r="A12" s="48"/>
      <c r="B12" s="49" t="s">
        <v>387</v>
      </c>
      <c r="C12" s="390">
        <f>položky!G303</f>
        <v>0</v>
      </c>
    </row>
    <row r="13" spans="1:3" ht="16" customHeight="1">
      <c r="A13" s="48"/>
      <c r="B13" s="49" t="s">
        <v>557</v>
      </c>
      <c r="C13" s="390">
        <f>položky!G312</f>
        <v>0</v>
      </c>
    </row>
    <row r="14" spans="1:3" ht="16" customHeight="1">
      <c r="A14" s="48"/>
      <c r="B14" s="49" t="s">
        <v>386</v>
      </c>
      <c r="C14" s="390">
        <f>položky!G319</f>
        <v>0</v>
      </c>
    </row>
    <row r="15" spans="1:3" ht="16" customHeight="1">
      <c r="A15" s="48"/>
      <c r="B15" s="49" t="s">
        <v>388</v>
      </c>
      <c r="C15" s="390">
        <f>položky!G325</f>
        <v>0</v>
      </c>
    </row>
    <row r="16" spans="1:3" ht="16" customHeight="1">
      <c r="A16" s="48"/>
      <c r="B16" s="49" t="s">
        <v>389</v>
      </c>
      <c r="C16" s="390">
        <f>položky!G337</f>
        <v>0</v>
      </c>
    </row>
    <row r="17" spans="1:3" ht="16" customHeight="1">
      <c r="A17" s="48"/>
      <c r="B17" s="49" t="s">
        <v>390</v>
      </c>
      <c r="C17" s="392">
        <f>položky!G358</f>
        <v>0</v>
      </c>
    </row>
    <row r="18" spans="1:3" ht="16" customHeight="1">
      <c r="A18" s="48"/>
      <c r="B18" s="49" t="s">
        <v>391</v>
      </c>
      <c r="C18" s="392">
        <f>položky!G393</f>
        <v>0</v>
      </c>
    </row>
    <row r="19" spans="1:3" ht="16" customHeight="1">
      <c r="A19" s="48"/>
      <c r="B19" s="49" t="s">
        <v>83</v>
      </c>
      <c r="C19" s="392">
        <f>položky!G406</f>
        <v>0</v>
      </c>
    </row>
    <row r="20" spans="1:3" ht="16" customHeight="1">
      <c r="A20" s="48"/>
      <c r="B20" s="49" t="s">
        <v>392</v>
      </c>
      <c r="C20" s="392">
        <f>položky!G460</f>
        <v>0</v>
      </c>
    </row>
    <row r="21" spans="1:3" ht="16" customHeight="1">
      <c r="A21" s="48"/>
      <c r="B21" s="49" t="s">
        <v>393</v>
      </c>
      <c r="C21" s="392">
        <f>položky!G473</f>
        <v>0</v>
      </c>
    </row>
    <row r="22" spans="1:3" ht="16" customHeight="1">
      <c r="A22" s="48"/>
      <c r="B22" s="49" t="s">
        <v>394</v>
      </c>
      <c r="C22" s="392">
        <f>položky!G496</f>
        <v>0</v>
      </c>
    </row>
    <row r="23" spans="1:3" ht="16" customHeight="1">
      <c r="A23" s="48"/>
      <c r="B23" s="49" t="s">
        <v>395</v>
      </c>
      <c r="C23" s="392">
        <f>položky!G514</f>
        <v>0</v>
      </c>
    </row>
    <row r="24" spans="1:3" ht="16" customHeight="1">
      <c r="A24" s="48"/>
      <c r="B24" s="49" t="s">
        <v>396</v>
      </c>
      <c r="C24" s="392">
        <f>položky!G550</f>
        <v>0</v>
      </c>
    </row>
    <row r="25" spans="1:3" ht="16" customHeight="1">
      <c r="A25" s="48"/>
      <c r="B25" s="49" t="s">
        <v>397</v>
      </c>
      <c r="C25" s="390">
        <f>položky!G565</f>
        <v>0</v>
      </c>
    </row>
    <row r="26" spans="1:3" ht="16" customHeight="1">
      <c r="A26" s="48"/>
      <c r="B26" s="49" t="s">
        <v>398</v>
      </c>
      <c r="C26" s="390">
        <f>položky!G574</f>
        <v>0</v>
      </c>
    </row>
    <row r="27" spans="1:3" ht="16" customHeight="1">
      <c r="A27" s="48"/>
      <c r="B27" s="49" t="s">
        <v>399</v>
      </c>
      <c r="C27" s="390">
        <f>položky!G582</f>
        <v>0</v>
      </c>
    </row>
    <row r="28" spans="1:3" ht="16" customHeight="1">
      <c r="A28" s="48"/>
      <c r="B28" s="49" t="s">
        <v>400</v>
      </c>
      <c r="C28" s="390">
        <f>položky!G594</f>
        <v>0</v>
      </c>
    </row>
    <row r="29" spans="1:3" ht="16" customHeight="1">
      <c r="A29" s="48"/>
      <c r="B29" s="49" t="s">
        <v>704</v>
      </c>
      <c r="C29" s="390">
        <f>položky!G601</f>
        <v>0</v>
      </c>
    </row>
    <row r="30" spans="1:3" ht="16" customHeight="1">
      <c r="A30" s="402"/>
      <c r="B30" s="51" t="s">
        <v>2134</v>
      </c>
      <c r="C30" s="393">
        <f>položky!G606</f>
        <v>0</v>
      </c>
    </row>
    <row r="31" spans="1:3" ht="16" customHeight="1">
      <c r="B31" s="386" t="s">
        <v>2119</v>
      </c>
      <c r="C31" s="394">
        <f>SUM(C4:C30)</f>
        <v>0</v>
      </c>
    </row>
    <row r="32" spans="1:3" ht="16" customHeight="1">
      <c r="B32" s="40" t="s">
        <v>2118</v>
      </c>
    </row>
    <row r="33" spans="1:3" ht="16" customHeight="1">
      <c r="A33" s="47"/>
      <c r="B33" s="388" t="s">
        <v>1579</v>
      </c>
      <c r="C33" s="389">
        <f>'ÚT- Kotelna'!J124</f>
        <v>0</v>
      </c>
    </row>
    <row r="34" spans="1:3" ht="16" customHeight="1">
      <c r="A34" s="48"/>
      <c r="B34" s="905" t="s">
        <v>1580</v>
      </c>
      <c r="C34" s="392">
        <f>'ÚT - Otop.soust.'!J126</f>
        <v>0</v>
      </c>
    </row>
    <row r="35" spans="1:3" ht="16" customHeight="1">
      <c r="A35" s="48"/>
      <c r="B35" s="905" t="s">
        <v>1587</v>
      </c>
      <c r="C35" s="392">
        <f>ZTI!H419</f>
        <v>0</v>
      </c>
    </row>
    <row r="36" spans="1:3" ht="16" customHeight="1">
      <c r="A36" s="48"/>
      <c r="B36" s="395" t="s">
        <v>1588</v>
      </c>
      <c r="C36" s="390">
        <f>VZT!F315</f>
        <v>0</v>
      </c>
    </row>
    <row r="37" spans="1:3" ht="16" customHeight="1">
      <c r="A37" s="48"/>
      <c r="B37" s="398" t="s">
        <v>2123</v>
      </c>
      <c r="C37" s="390">
        <v>0</v>
      </c>
    </row>
    <row r="38" spans="1:3" ht="16" customHeight="1">
      <c r="A38" s="48"/>
      <c r="B38" s="398" t="s">
        <v>2125</v>
      </c>
      <c r="C38" s="390">
        <v>0</v>
      </c>
    </row>
    <row r="39" spans="1:3" ht="16" customHeight="1">
      <c r="A39" s="48"/>
      <c r="B39" s="398" t="s">
        <v>2124</v>
      </c>
      <c r="C39" s="390">
        <v>0</v>
      </c>
    </row>
    <row r="40" spans="1:3" ht="16" customHeight="1">
      <c r="A40" s="48"/>
      <c r="B40" s="391" t="s">
        <v>2011</v>
      </c>
      <c r="C40" s="390">
        <f>Silnoproud!L2</f>
        <v>0</v>
      </c>
    </row>
    <row r="41" spans="1:3" ht="16" customHeight="1">
      <c r="A41" s="48"/>
      <c r="B41" s="391" t="s">
        <v>2012</v>
      </c>
      <c r="C41" s="390">
        <f>LDP!K2</f>
        <v>0</v>
      </c>
    </row>
    <row r="42" spans="1:3" ht="16" customHeight="1">
      <c r="A42" s="50"/>
      <c r="B42" s="396" t="s">
        <v>2117</v>
      </c>
      <c r="C42" s="393">
        <f>Slabo!K2</f>
        <v>0</v>
      </c>
    </row>
    <row r="43" spans="1:3" ht="18" customHeight="1">
      <c r="B43" s="911" t="s">
        <v>2120</v>
      </c>
      <c r="C43" s="397">
        <f>SUM(C33:C42)</f>
        <v>0</v>
      </c>
    </row>
    <row r="44" spans="1:3" ht="6.5" customHeight="1">
      <c r="B44" s="9"/>
    </row>
    <row r="45" spans="1:3" ht="16.25" customHeight="1" thickBot="1">
      <c r="B45" s="913" t="s">
        <v>2786</v>
      </c>
      <c r="C45" s="912">
        <f>'DOPL.NÁKL.'!G5</f>
        <v>0</v>
      </c>
    </row>
    <row r="46" spans="1:3" ht="22.25" customHeight="1" thickBot="1">
      <c r="B46" s="914" t="s">
        <v>2785</v>
      </c>
      <c r="C46" s="387">
        <f>C43+C31+C45</f>
        <v>0</v>
      </c>
    </row>
    <row r="47" spans="1:3" ht="9" customHeight="1"/>
  </sheetData>
  <pageMargins left="0.91" right="0.7" top="0.42" bottom="0.41" header="0.21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D57E-F5C5-40C0-88DF-0F8663366F16}">
  <sheetPr>
    <tabColor rgb="FF00B0F0"/>
  </sheetPr>
  <dimension ref="A1:N92"/>
  <sheetViews>
    <sheetView view="pageBreakPreview" topLeftCell="B1" zoomScale="90" zoomScaleNormal="90" zoomScaleSheetLayoutView="90" workbookViewId="0">
      <pane ySplit="4" topLeftCell="A26" activePane="bottomLeft" state="frozen"/>
      <selection activeCell="C30" sqref="C30"/>
      <selection pane="bottomLeft" activeCell="G45" sqref="G45"/>
    </sheetView>
  </sheetViews>
  <sheetFormatPr baseColWidth="10" defaultColWidth="10.33203125" defaultRowHeight="13" outlineLevelRow="1"/>
  <cols>
    <col min="1" max="1" width="9.1640625" style="325" hidden="1" customWidth="1"/>
    <col min="2" max="2" width="7.6640625" style="318" customWidth="1"/>
    <col min="3" max="3" width="69.33203125" style="318" customWidth="1"/>
    <col min="4" max="4" width="7.33203125" style="326" customWidth="1"/>
    <col min="5" max="5" width="5" style="327" customWidth="1"/>
    <col min="6" max="6" width="8" style="327" customWidth="1"/>
    <col min="7" max="7" width="7.5" style="327" customWidth="1"/>
    <col min="8" max="10" width="8.5" style="327" customWidth="1"/>
    <col min="11" max="11" width="13.83203125" style="366" customWidth="1"/>
    <col min="12" max="12" width="7" style="366" customWidth="1"/>
    <col min="13" max="13" width="10.33203125" style="317"/>
    <col min="14" max="14" width="10.33203125" style="317" customWidth="1"/>
    <col min="15" max="16384" width="10.33203125" style="317"/>
  </cols>
  <sheetData>
    <row r="1" spans="1:14" s="285" customFormat="1" ht="16.25" customHeight="1">
      <c r="A1" s="283"/>
      <c r="B1" s="632" t="s">
        <v>8</v>
      </c>
      <c r="C1" s="630" t="s">
        <v>21</v>
      </c>
      <c r="D1" s="441" t="s">
        <v>9</v>
      </c>
      <c r="E1" s="633"/>
      <c r="F1" s="633"/>
      <c r="G1" s="633"/>
      <c r="H1" s="633"/>
      <c r="I1" s="633"/>
      <c r="J1" s="633"/>
      <c r="K1" s="648" t="s">
        <v>2738</v>
      </c>
      <c r="L1" s="634"/>
    </row>
    <row r="2" spans="1:14" s="285" customFormat="1" ht="18.5" customHeight="1" thickBot="1">
      <c r="A2" s="283"/>
      <c r="B2" s="599" t="s">
        <v>11</v>
      </c>
      <c r="C2" s="602" t="s">
        <v>23</v>
      </c>
      <c r="D2" s="650" t="s">
        <v>2117</v>
      </c>
      <c r="E2" s="651"/>
      <c r="F2" s="651"/>
      <c r="G2" s="651"/>
      <c r="H2" s="651"/>
      <c r="I2" s="651"/>
      <c r="J2" s="651"/>
      <c r="K2" s="708">
        <f>SUM(K27:K85)</f>
        <v>0</v>
      </c>
      <c r="L2" s="635"/>
    </row>
    <row r="3" spans="1:14" s="285" customFormat="1" ht="14.5" customHeight="1">
      <c r="A3" s="287"/>
      <c r="B3" s="951" t="s">
        <v>1850</v>
      </c>
      <c r="C3" s="958" t="s">
        <v>795</v>
      </c>
      <c r="D3" s="671" t="s">
        <v>797</v>
      </c>
      <c r="E3" s="673" t="s">
        <v>15</v>
      </c>
      <c r="F3" s="649" t="s">
        <v>2761</v>
      </c>
      <c r="G3" s="641"/>
      <c r="H3" s="641" t="s">
        <v>1847</v>
      </c>
      <c r="I3" s="642" t="s">
        <v>2762</v>
      </c>
      <c r="J3" s="641"/>
      <c r="K3" s="641" t="s">
        <v>1582</v>
      </c>
      <c r="L3" s="643" t="s">
        <v>1848</v>
      </c>
    </row>
    <row r="4" spans="1:14" s="285" customFormat="1" ht="14.5" customHeight="1">
      <c r="A4" s="288" t="s">
        <v>1849</v>
      </c>
      <c r="B4" s="952"/>
      <c r="C4" s="962"/>
      <c r="D4" s="670"/>
      <c r="E4" s="672"/>
      <c r="F4" s="667" t="s">
        <v>1854</v>
      </c>
      <c r="G4" s="645" t="s">
        <v>1855</v>
      </c>
      <c r="H4" s="646" t="s">
        <v>1851</v>
      </c>
      <c r="I4" s="644" t="s">
        <v>1854</v>
      </c>
      <c r="J4" s="644" t="s">
        <v>1855</v>
      </c>
      <c r="K4" s="646" t="s">
        <v>1852</v>
      </c>
      <c r="L4" s="647" t="s">
        <v>1853</v>
      </c>
    </row>
    <row r="5" spans="1:14" ht="13.75" hidden="1" customHeight="1">
      <c r="A5" s="320"/>
      <c r="B5" s="321"/>
      <c r="C5" s="668"/>
      <c r="D5" s="323"/>
      <c r="E5" s="324"/>
      <c r="F5" s="324"/>
      <c r="G5" s="324"/>
      <c r="H5" s="324"/>
      <c r="I5" s="295"/>
      <c r="J5" s="295"/>
      <c r="K5" s="296" t="e">
        <f>SUMIF(#REF!,#REF!,$K$26:K9877)</f>
        <v>#REF!</v>
      </c>
      <c r="L5" s="342" t="e">
        <f>SUM(K6:K13)</f>
        <v>#REF!</v>
      </c>
    </row>
    <row r="6" spans="1:14" ht="13.75" hidden="1" customHeight="1">
      <c r="A6" s="343"/>
      <c r="B6" s="289"/>
      <c r="C6" s="669"/>
      <c r="D6" s="345"/>
      <c r="E6" s="289"/>
      <c r="F6" s="346"/>
      <c r="G6" s="346"/>
      <c r="H6" s="347"/>
      <c r="I6" s="348" t="e">
        <f>SUMIF(#REF!,#REF!,$I$26:$I$9931)</f>
        <v>#REF!</v>
      </c>
      <c r="J6" s="348" t="e">
        <f>SUMIF(#REF!,#REF!,$J$26:$J$9931)</f>
        <v>#REF!</v>
      </c>
      <c r="K6" s="348" t="e">
        <f>SUMIF(#REF!,#REF!,$K$26:K9931)</f>
        <v>#REF!</v>
      </c>
      <c r="L6" s="349"/>
      <c r="N6" s="340"/>
    </row>
    <row r="7" spans="1:14" hidden="1">
      <c r="A7" s="343"/>
      <c r="B7" s="289"/>
      <c r="C7" s="344" t="s">
        <v>2015</v>
      </c>
      <c r="D7" s="345"/>
      <c r="E7" s="289"/>
      <c r="F7" s="346"/>
      <c r="G7" s="346"/>
      <c r="H7" s="347"/>
      <c r="I7" s="348" t="e">
        <f>SUMIF(#REF!,#REF!,$I$26:$I$9931)</f>
        <v>#REF!</v>
      </c>
      <c r="J7" s="348" t="e">
        <f>SUMIF(#REF!,#REF!,$J$26:$J$9931)</f>
        <v>#REF!</v>
      </c>
      <c r="K7" s="348" t="e">
        <f>SUMIF(#REF!,#REF!,$K$26:K9932)</f>
        <v>#REF!</v>
      </c>
      <c r="L7" s="349"/>
      <c r="N7" s="340"/>
    </row>
    <row r="8" spans="1:14" hidden="1">
      <c r="A8" s="343"/>
      <c r="B8" s="289"/>
      <c r="C8" s="344" t="s">
        <v>2016</v>
      </c>
      <c r="D8" s="345"/>
      <c r="E8" s="289"/>
      <c r="F8" s="346"/>
      <c r="G8" s="346"/>
      <c r="H8" s="347"/>
      <c r="I8" s="348" t="e">
        <f>SUMIF(#REF!,#REF!,$I$26:$I$9931)</f>
        <v>#REF!</v>
      </c>
      <c r="J8" s="348" t="e">
        <f>SUMIF(#REF!,#REF!,$J$26:$J$9931)</f>
        <v>#REF!</v>
      </c>
      <c r="K8" s="348" t="e">
        <f>SUMIF(#REF!,#REF!,$K$26:K9933)</f>
        <v>#REF!</v>
      </c>
      <c r="L8" s="349"/>
      <c r="N8" s="340"/>
    </row>
    <row r="9" spans="1:14" hidden="1">
      <c r="A9" s="343"/>
      <c r="B9" s="289"/>
      <c r="C9" s="344" t="s">
        <v>2017</v>
      </c>
      <c r="D9" s="345"/>
      <c r="E9" s="289"/>
      <c r="F9" s="346"/>
      <c r="G9" s="346"/>
      <c r="H9" s="347"/>
      <c r="I9" s="348" t="e">
        <f>SUMIF(#REF!,#REF!,$I$26:$I$9931)</f>
        <v>#REF!</v>
      </c>
      <c r="J9" s="348" t="e">
        <f>SUMIF(#REF!,#REF!,$J$26:$J$9931)</f>
        <v>#REF!</v>
      </c>
      <c r="K9" s="348" t="e">
        <f>SUMIF(#REF!,#REF!,$K$26:K9934)</f>
        <v>#REF!</v>
      </c>
      <c r="L9" s="349"/>
      <c r="N9" s="340"/>
    </row>
    <row r="10" spans="1:14" hidden="1">
      <c r="A10" s="343"/>
      <c r="B10" s="289"/>
      <c r="C10" s="344" t="s">
        <v>2018</v>
      </c>
      <c r="D10" s="345"/>
      <c r="E10" s="289"/>
      <c r="F10" s="346"/>
      <c r="G10" s="346"/>
      <c r="H10" s="347"/>
      <c r="I10" s="348" t="e">
        <f>SUMIF(#REF!,#REF!,$I$26:$I$9931)</f>
        <v>#REF!</v>
      </c>
      <c r="J10" s="348" t="e">
        <f>SUMIF(#REF!,#REF!,$J$26:$J$9931)</f>
        <v>#REF!</v>
      </c>
      <c r="K10" s="348" t="e">
        <f>SUMIF(#REF!,#REF!,$K$26:K9935)</f>
        <v>#REF!</v>
      </c>
      <c r="L10" s="349"/>
      <c r="N10" s="340"/>
    </row>
    <row r="11" spans="1:14" hidden="1">
      <c r="A11" s="343"/>
      <c r="B11" s="289"/>
      <c r="C11" s="344" t="s">
        <v>2019</v>
      </c>
      <c r="D11" s="345"/>
      <c r="E11" s="289"/>
      <c r="F11" s="346"/>
      <c r="G11" s="346"/>
      <c r="H11" s="347"/>
      <c r="I11" s="348" t="e">
        <f>SUMIF(#REF!,#REF!,$I$26:$I$9931)</f>
        <v>#REF!</v>
      </c>
      <c r="J11" s="348" t="e">
        <f>SUMIF(#REF!,#REF!,$J$26:$J$9931)</f>
        <v>#REF!</v>
      </c>
      <c r="K11" s="348" t="e">
        <f>SUMIF(#REF!,#REF!,$K$26:K9936)</f>
        <v>#REF!</v>
      </c>
      <c r="L11" s="349"/>
      <c r="N11" s="340"/>
    </row>
    <row r="12" spans="1:14" hidden="1">
      <c r="A12" s="343"/>
      <c r="B12" s="289"/>
      <c r="C12" s="344" t="s">
        <v>2019</v>
      </c>
      <c r="D12" s="345"/>
      <c r="E12" s="289"/>
      <c r="F12" s="346"/>
      <c r="G12" s="346"/>
      <c r="H12" s="347"/>
      <c r="I12" s="348" t="e">
        <f>SUMIF(#REF!,#REF!,$I$26:$I$9931)</f>
        <v>#REF!</v>
      </c>
      <c r="J12" s="348" t="e">
        <f>SUMIF(#REF!,#REF!,$J$26:$J$9931)</f>
        <v>#REF!</v>
      </c>
      <c r="K12" s="348" t="e">
        <f>SUMIF(#REF!,#REF!,$K$26:K9937)</f>
        <v>#REF!</v>
      </c>
      <c r="L12" s="349"/>
      <c r="N12" s="340"/>
    </row>
    <row r="13" spans="1:14" hidden="1">
      <c r="A13" s="343"/>
      <c r="B13" s="289"/>
      <c r="C13" s="344" t="s">
        <v>2019</v>
      </c>
      <c r="D13" s="345"/>
      <c r="E13" s="289"/>
      <c r="F13" s="346"/>
      <c r="G13" s="346"/>
      <c r="H13" s="347"/>
      <c r="I13" s="348" t="e">
        <f>SUMIF(#REF!,#REF!,$I$26:$I$9931)</f>
        <v>#REF!</v>
      </c>
      <c r="J13" s="348" t="e">
        <f>SUMIF(#REF!,#REF!,$J$26:$J$9931)</f>
        <v>#REF!</v>
      </c>
      <c r="K13" s="348" t="e">
        <f>SUMIF(#REF!,#REF!,$K$26:K9938)</f>
        <v>#REF!</v>
      </c>
      <c r="L13" s="349"/>
      <c r="N13" s="340"/>
    </row>
    <row r="14" spans="1:14" ht="15" hidden="1">
      <c r="A14" s="320"/>
      <c r="B14" s="321"/>
      <c r="C14" s="322" t="s">
        <v>1989</v>
      </c>
      <c r="D14" s="323"/>
      <c r="E14" s="324"/>
      <c r="F14" s="324"/>
      <c r="G14" s="324"/>
      <c r="H14" s="324"/>
      <c r="I14" s="295"/>
      <c r="J14" s="295"/>
      <c r="K14" s="296" t="e">
        <f>SUMIF(#REF!,#REF!,$K$26:K9931)</f>
        <v>#REF!</v>
      </c>
      <c r="L14" s="350" t="e">
        <f>SUM(K15:K19)</f>
        <v>#REF!</v>
      </c>
    </row>
    <row r="15" spans="1:14" hidden="1">
      <c r="A15" s="343"/>
      <c r="B15" s="289"/>
      <c r="C15" s="344" t="s">
        <v>2020</v>
      </c>
      <c r="D15" s="345"/>
      <c r="E15" s="289"/>
      <c r="F15" s="346"/>
      <c r="G15" s="346"/>
      <c r="H15" s="347"/>
      <c r="I15" s="348" t="e">
        <f>SUMIF(#REF!,#REF!,$I$26:$I$9931)</f>
        <v>#REF!</v>
      </c>
      <c r="J15" s="348" t="e">
        <f>SUMIF(#REF!,#REF!,$J$26:$J$9931)</f>
        <v>#REF!</v>
      </c>
      <c r="K15" s="348" t="e">
        <f>SUMIF(#REF!,#REF!,$K$26:K9985)</f>
        <v>#REF!</v>
      </c>
      <c r="L15" s="349"/>
      <c r="N15" s="340"/>
    </row>
    <row r="16" spans="1:14" hidden="1">
      <c r="A16" s="343"/>
      <c r="B16" s="289"/>
      <c r="C16" s="344" t="s">
        <v>2021</v>
      </c>
      <c r="D16" s="345"/>
      <c r="E16" s="289"/>
      <c r="F16" s="346"/>
      <c r="G16" s="346"/>
      <c r="H16" s="347"/>
      <c r="I16" s="348" t="e">
        <f>SUMIF(#REF!,#REF!,$I$26:$I$9931)</f>
        <v>#REF!</v>
      </c>
      <c r="J16" s="348" t="e">
        <f>SUMIF(#REF!,#REF!,$J$26:$J$9931)</f>
        <v>#REF!</v>
      </c>
      <c r="K16" s="348" t="e">
        <f>SUMIF(#REF!,#REF!,$K$26:K9986)</f>
        <v>#REF!</v>
      </c>
      <c r="L16" s="349"/>
      <c r="N16" s="340"/>
    </row>
    <row r="17" spans="1:14" hidden="1">
      <c r="A17" s="343"/>
      <c r="B17" s="289"/>
      <c r="C17" s="344" t="s">
        <v>2022</v>
      </c>
      <c r="D17" s="345"/>
      <c r="E17" s="289"/>
      <c r="F17" s="346"/>
      <c r="G17" s="346"/>
      <c r="H17" s="347"/>
      <c r="I17" s="348" t="e">
        <f>SUMIF(#REF!,#REF!,$I$26:$I$9931)</f>
        <v>#REF!</v>
      </c>
      <c r="J17" s="348" t="e">
        <f>SUMIF(#REF!,#REF!,$J$26:$J$9931)</f>
        <v>#REF!</v>
      </c>
      <c r="K17" s="348" t="e">
        <f>SUMIF(#REF!,#REF!,$K$26:K9987)</f>
        <v>#REF!</v>
      </c>
      <c r="L17" s="349"/>
      <c r="N17" s="340"/>
    </row>
    <row r="18" spans="1:14" hidden="1">
      <c r="A18" s="351"/>
      <c r="B18" s="308"/>
      <c r="C18" s="352" t="s">
        <v>2019</v>
      </c>
      <c r="D18" s="353"/>
      <c r="E18" s="308"/>
      <c r="F18" s="354"/>
      <c r="G18" s="354"/>
      <c r="H18" s="355"/>
      <c r="I18" s="348" t="e">
        <f>SUMIF(#REF!,#REF!,$I$26:$I$9931)</f>
        <v>#REF!</v>
      </c>
      <c r="J18" s="348" t="e">
        <f>SUMIF(#REF!,#REF!,$J$26:$J$9931)</f>
        <v>#REF!</v>
      </c>
      <c r="K18" s="348" t="e">
        <f>SUMIF(#REF!,#REF!,$K$26:K9988)</f>
        <v>#REF!</v>
      </c>
      <c r="L18" s="349"/>
      <c r="N18" s="340"/>
    </row>
    <row r="19" spans="1:14" hidden="1">
      <c r="A19" s="351"/>
      <c r="B19" s="308"/>
      <c r="C19" s="352" t="s">
        <v>2019</v>
      </c>
      <c r="D19" s="353"/>
      <c r="E19" s="308"/>
      <c r="F19" s="354"/>
      <c r="G19" s="354"/>
      <c r="H19" s="355"/>
      <c r="I19" s="348" t="e">
        <f>SUMIF(#REF!,#REF!,$I$26:$I$9931)</f>
        <v>#REF!</v>
      </c>
      <c r="J19" s="348" t="e">
        <f>SUMIF(#REF!,#REF!,$J$26:$J$9931)</f>
        <v>#REF!</v>
      </c>
      <c r="K19" s="348" t="e">
        <f>SUMIF(#REF!,#REF!,$K$26:K9989)</f>
        <v>#REF!</v>
      </c>
      <c r="L19" s="349"/>
      <c r="N19" s="340"/>
    </row>
    <row r="20" spans="1:14" hidden="1">
      <c r="A20" s="356"/>
      <c r="B20" s="357"/>
      <c r="C20" s="357"/>
      <c r="D20" s="358"/>
      <c r="E20" s="357"/>
      <c r="F20" s="359"/>
      <c r="G20" s="359"/>
      <c r="H20" s="360"/>
      <c r="I20" s="360"/>
      <c r="J20" s="360"/>
      <c r="K20" s="361"/>
      <c r="L20" s="362"/>
      <c r="N20" s="340"/>
    </row>
    <row r="21" spans="1:14" hidden="1">
      <c r="A21" s="356"/>
      <c r="B21" s="357"/>
      <c r="C21" s="357"/>
      <c r="D21" s="358"/>
      <c r="E21" s="357"/>
      <c r="F21" s="359"/>
      <c r="G21" s="359"/>
      <c r="H21" s="360"/>
      <c r="I21" s="360"/>
      <c r="J21" s="360"/>
      <c r="K21" s="361"/>
      <c r="L21" s="362"/>
      <c r="N21" s="340"/>
    </row>
    <row r="22" spans="1:14" hidden="1">
      <c r="A22" s="356"/>
      <c r="B22" s="357"/>
      <c r="C22" s="357"/>
      <c r="D22" s="358"/>
      <c r="E22" s="357"/>
      <c r="F22" s="359"/>
      <c r="G22" s="359"/>
      <c r="H22" s="360"/>
      <c r="I22" s="360"/>
      <c r="J22" s="360"/>
      <c r="K22" s="361"/>
      <c r="L22" s="362"/>
      <c r="N22" s="340"/>
    </row>
    <row r="23" spans="1:14" hidden="1">
      <c r="A23" s="356"/>
      <c r="B23" s="357"/>
      <c r="C23" s="357"/>
      <c r="D23" s="358"/>
      <c r="E23" s="357"/>
      <c r="F23" s="359"/>
      <c r="G23" s="359"/>
      <c r="H23" s="360"/>
      <c r="I23" s="360"/>
      <c r="J23" s="360"/>
      <c r="K23" s="361"/>
      <c r="L23" s="362"/>
      <c r="N23" s="340"/>
    </row>
    <row r="24" spans="1:14" hidden="1">
      <c r="A24" s="356"/>
      <c r="B24" s="357"/>
      <c r="C24" s="357"/>
      <c r="D24" s="358"/>
      <c r="E24" s="357"/>
      <c r="F24" s="359"/>
      <c r="G24" s="359"/>
      <c r="H24" s="360"/>
      <c r="I24" s="360"/>
      <c r="J24" s="360"/>
      <c r="K24" s="361"/>
      <c r="L24" s="362"/>
      <c r="N24" s="340"/>
    </row>
    <row r="25" spans="1:14" hidden="1">
      <c r="A25" s="356"/>
      <c r="B25" s="357"/>
      <c r="C25" s="357"/>
      <c r="D25" s="358"/>
      <c r="E25" s="357"/>
      <c r="F25" s="359"/>
      <c r="G25" s="359"/>
      <c r="H25" s="360"/>
      <c r="I25" s="360"/>
      <c r="J25" s="360"/>
      <c r="K25" s="361"/>
      <c r="L25" s="362"/>
      <c r="N25" s="340"/>
    </row>
    <row r="26" spans="1:14" ht="15">
      <c r="A26" s="367"/>
      <c r="B26" s="368"/>
      <c r="C26" s="369" t="s">
        <v>2061</v>
      </c>
      <c r="D26" s="370"/>
      <c r="E26" s="371"/>
      <c r="F26" s="371"/>
      <c r="G26" s="371"/>
      <c r="H26" s="371"/>
      <c r="I26" s="371"/>
      <c r="J26" s="371"/>
      <c r="K26" s="372"/>
      <c r="L26" s="372"/>
    </row>
    <row r="27" spans="1:14" ht="14" outlineLevel="1">
      <c r="A27" s="373"/>
      <c r="B27" s="374"/>
      <c r="C27" s="375" t="s">
        <v>2062</v>
      </c>
      <c r="D27" s="711">
        <v>1</v>
      </c>
      <c r="E27" s="374" t="s">
        <v>130</v>
      </c>
      <c r="F27" s="713"/>
      <c r="G27" s="713"/>
      <c r="H27" s="374">
        <f t="shared" ref="H27:H50" si="0">+G27+F27</f>
        <v>0</v>
      </c>
      <c r="I27" s="374">
        <f t="shared" ref="I27:I50" si="1">+F27*D27</f>
        <v>0</v>
      </c>
      <c r="J27" s="374">
        <f t="shared" ref="J27:J50" si="2">+G27*D27</f>
        <v>0</v>
      </c>
      <c r="K27" s="706">
        <f t="shared" ref="K27:K50" si="3">+H27*D27</f>
        <v>0</v>
      </c>
      <c r="L27" s="698">
        <f t="shared" ref="L27:L50" si="4">+K27-J27-I27</f>
        <v>0</v>
      </c>
    </row>
    <row r="28" spans="1:14" ht="14" outlineLevel="1">
      <c r="A28" s="373"/>
      <c r="B28" s="374"/>
      <c r="C28" s="375" t="s">
        <v>2063</v>
      </c>
      <c r="D28" s="711">
        <v>1</v>
      </c>
      <c r="E28" s="374" t="s">
        <v>130</v>
      </c>
      <c r="F28" s="713"/>
      <c r="G28" s="713"/>
      <c r="H28" s="374">
        <f t="shared" si="0"/>
        <v>0</v>
      </c>
      <c r="I28" s="374">
        <f t="shared" si="1"/>
        <v>0</v>
      </c>
      <c r="J28" s="374">
        <f t="shared" si="2"/>
        <v>0</v>
      </c>
      <c r="K28" s="706">
        <f t="shared" si="3"/>
        <v>0</v>
      </c>
      <c r="L28" s="698">
        <f t="shared" si="4"/>
        <v>0</v>
      </c>
    </row>
    <row r="29" spans="1:14" ht="14" outlineLevel="1">
      <c r="A29" s="373"/>
      <c r="B29" s="374"/>
      <c r="C29" s="375" t="s">
        <v>2064</v>
      </c>
      <c r="D29" s="711">
        <v>1</v>
      </c>
      <c r="E29" s="374" t="s">
        <v>130</v>
      </c>
      <c r="F29" s="713"/>
      <c r="G29" s="713"/>
      <c r="H29" s="374">
        <f t="shared" si="0"/>
        <v>0</v>
      </c>
      <c r="I29" s="374">
        <f t="shared" si="1"/>
        <v>0</v>
      </c>
      <c r="J29" s="374">
        <f t="shared" si="2"/>
        <v>0</v>
      </c>
      <c r="K29" s="706">
        <f t="shared" si="3"/>
        <v>0</v>
      </c>
      <c r="L29" s="698">
        <f t="shared" si="4"/>
        <v>0</v>
      </c>
    </row>
    <row r="30" spans="1:14" ht="14" outlineLevel="1">
      <c r="A30" s="373"/>
      <c r="B30" s="374"/>
      <c r="C30" s="375" t="s">
        <v>2065</v>
      </c>
      <c r="D30" s="711">
        <v>1</v>
      </c>
      <c r="E30" s="374" t="s">
        <v>130</v>
      </c>
      <c r="F30" s="713"/>
      <c r="G30" s="713"/>
      <c r="H30" s="374">
        <f t="shared" si="0"/>
        <v>0</v>
      </c>
      <c r="I30" s="374">
        <f t="shared" si="1"/>
        <v>0</v>
      </c>
      <c r="J30" s="374">
        <f t="shared" si="2"/>
        <v>0</v>
      </c>
      <c r="K30" s="706">
        <f t="shared" si="3"/>
        <v>0</v>
      </c>
      <c r="L30" s="698">
        <f t="shared" si="4"/>
        <v>0</v>
      </c>
    </row>
    <row r="31" spans="1:14" ht="14" outlineLevel="1">
      <c r="A31" s="373"/>
      <c r="B31" s="374"/>
      <c r="C31" s="375" t="s">
        <v>2066</v>
      </c>
      <c r="D31" s="711">
        <v>1</v>
      </c>
      <c r="E31" s="374" t="s">
        <v>130</v>
      </c>
      <c r="F31" s="713"/>
      <c r="G31" s="713"/>
      <c r="H31" s="374">
        <f t="shared" si="0"/>
        <v>0</v>
      </c>
      <c r="I31" s="374">
        <f t="shared" si="1"/>
        <v>0</v>
      </c>
      <c r="J31" s="374">
        <f t="shared" si="2"/>
        <v>0</v>
      </c>
      <c r="K31" s="706">
        <f t="shared" si="3"/>
        <v>0</v>
      </c>
      <c r="L31" s="698">
        <f t="shared" si="4"/>
        <v>0</v>
      </c>
    </row>
    <row r="32" spans="1:14" ht="14" outlineLevel="1">
      <c r="A32" s="373"/>
      <c r="B32" s="374"/>
      <c r="C32" s="375" t="s">
        <v>2067</v>
      </c>
      <c r="D32" s="711">
        <v>9</v>
      </c>
      <c r="E32" s="374" t="s">
        <v>130</v>
      </c>
      <c r="F32" s="713"/>
      <c r="G32" s="713"/>
      <c r="H32" s="374">
        <f t="shared" si="0"/>
        <v>0</v>
      </c>
      <c r="I32" s="374">
        <f t="shared" si="1"/>
        <v>0</v>
      </c>
      <c r="J32" s="374">
        <f t="shared" si="2"/>
        <v>0</v>
      </c>
      <c r="K32" s="706">
        <f t="shared" si="3"/>
        <v>0</v>
      </c>
      <c r="L32" s="698">
        <f t="shared" si="4"/>
        <v>0</v>
      </c>
    </row>
    <row r="33" spans="1:12" ht="14" outlineLevel="1">
      <c r="A33" s="373"/>
      <c r="B33" s="374"/>
      <c r="C33" s="375" t="s">
        <v>2068</v>
      </c>
      <c r="D33" s="711">
        <v>201</v>
      </c>
      <c r="E33" s="374" t="s">
        <v>130</v>
      </c>
      <c r="F33" s="713"/>
      <c r="G33" s="713"/>
      <c r="H33" s="374">
        <f t="shared" si="0"/>
        <v>0</v>
      </c>
      <c r="I33" s="374">
        <f t="shared" si="1"/>
        <v>0</v>
      </c>
      <c r="J33" s="374">
        <f t="shared" si="2"/>
        <v>0</v>
      </c>
      <c r="K33" s="706">
        <f t="shared" si="3"/>
        <v>0</v>
      </c>
      <c r="L33" s="698">
        <f t="shared" si="4"/>
        <v>0</v>
      </c>
    </row>
    <row r="34" spans="1:12" ht="14" outlineLevel="1">
      <c r="A34" s="373"/>
      <c r="B34" s="374"/>
      <c r="C34" s="375" t="s">
        <v>2069</v>
      </c>
      <c r="D34" s="711">
        <f>(D32*24)-D33</f>
        <v>15</v>
      </c>
      <c r="E34" s="374" t="s">
        <v>130</v>
      </c>
      <c r="F34" s="713"/>
      <c r="G34" s="713"/>
      <c r="H34" s="374">
        <f t="shared" si="0"/>
        <v>0</v>
      </c>
      <c r="I34" s="374">
        <f t="shared" si="1"/>
        <v>0</v>
      </c>
      <c r="J34" s="374">
        <f t="shared" si="2"/>
        <v>0</v>
      </c>
      <c r="K34" s="706">
        <f t="shared" si="3"/>
        <v>0</v>
      </c>
      <c r="L34" s="698">
        <f t="shared" si="4"/>
        <v>0</v>
      </c>
    </row>
    <row r="35" spans="1:12" ht="14" outlineLevel="1">
      <c r="A35" s="373"/>
      <c r="B35" s="374"/>
      <c r="C35" s="375" t="s">
        <v>2070</v>
      </c>
      <c r="D35" s="711">
        <v>1</v>
      </c>
      <c r="E35" s="374" t="s">
        <v>130</v>
      </c>
      <c r="F35" s="713"/>
      <c r="G35" s="713"/>
      <c r="H35" s="374">
        <f t="shared" si="0"/>
        <v>0</v>
      </c>
      <c r="I35" s="374">
        <f t="shared" si="1"/>
        <v>0</v>
      </c>
      <c r="J35" s="374">
        <f t="shared" si="2"/>
        <v>0</v>
      </c>
      <c r="K35" s="706">
        <f t="shared" si="3"/>
        <v>0</v>
      </c>
      <c r="L35" s="698">
        <f t="shared" si="4"/>
        <v>0</v>
      </c>
    </row>
    <row r="36" spans="1:12" ht="14" outlineLevel="1">
      <c r="A36" s="373"/>
      <c r="B36" s="374"/>
      <c r="C36" s="375" t="s">
        <v>2071</v>
      </c>
      <c r="D36" s="711">
        <v>8</v>
      </c>
      <c r="E36" s="374" t="s">
        <v>130</v>
      </c>
      <c r="F36" s="713"/>
      <c r="G36" s="713"/>
      <c r="H36" s="374">
        <f t="shared" si="0"/>
        <v>0</v>
      </c>
      <c r="I36" s="374">
        <f t="shared" si="1"/>
        <v>0</v>
      </c>
      <c r="J36" s="374">
        <f t="shared" si="2"/>
        <v>0</v>
      </c>
      <c r="K36" s="706">
        <f t="shared" si="3"/>
        <v>0</v>
      </c>
      <c r="L36" s="698">
        <f t="shared" si="4"/>
        <v>0</v>
      </c>
    </row>
    <row r="37" spans="1:12" ht="14" outlineLevel="1">
      <c r="A37" s="373"/>
      <c r="B37" s="374"/>
      <c r="C37" s="375" t="s">
        <v>2072</v>
      </c>
      <c r="D37" s="711">
        <v>5</v>
      </c>
      <c r="E37" s="374" t="s">
        <v>130</v>
      </c>
      <c r="F37" s="713"/>
      <c r="G37" s="713"/>
      <c r="H37" s="374">
        <f t="shared" si="0"/>
        <v>0</v>
      </c>
      <c r="I37" s="374">
        <f t="shared" si="1"/>
        <v>0</v>
      </c>
      <c r="J37" s="374">
        <f t="shared" si="2"/>
        <v>0</v>
      </c>
      <c r="K37" s="706">
        <f t="shared" si="3"/>
        <v>0</v>
      </c>
      <c r="L37" s="698">
        <f t="shared" si="4"/>
        <v>0</v>
      </c>
    </row>
    <row r="38" spans="1:12" ht="14" outlineLevel="1">
      <c r="A38" s="373"/>
      <c r="B38" s="374"/>
      <c r="C38" s="375" t="s">
        <v>2073</v>
      </c>
      <c r="D38" s="711">
        <v>205</v>
      </c>
      <c r="E38" s="374" t="s">
        <v>130</v>
      </c>
      <c r="F38" s="713"/>
      <c r="G38" s="713"/>
      <c r="H38" s="374">
        <f t="shared" si="0"/>
        <v>0</v>
      </c>
      <c r="I38" s="374">
        <f t="shared" si="1"/>
        <v>0</v>
      </c>
      <c r="J38" s="374">
        <f t="shared" si="2"/>
        <v>0</v>
      </c>
      <c r="K38" s="706">
        <f t="shared" si="3"/>
        <v>0</v>
      </c>
      <c r="L38" s="698">
        <f t="shared" si="4"/>
        <v>0</v>
      </c>
    </row>
    <row r="39" spans="1:12" ht="14" outlineLevel="1">
      <c r="A39" s="373"/>
      <c r="B39" s="374"/>
      <c r="C39" s="375" t="s">
        <v>2074</v>
      </c>
      <c r="D39" s="711">
        <v>68</v>
      </c>
      <c r="E39" s="374" t="s">
        <v>130</v>
      </c>
      <c r="F39" s="713"/>
      <c r="G39" s="713"/>
      <c r="H39" s="374">
        <f t="shared" si="0"/>
        <v>0</v>
      </c>
      <c r="I39" s="374">
        <f t="shared" si="1"/>
        <v>0</v>
      </c>
      <c r="J39" s="374">
        <f t="shared" si="2"/>
        <v>0</v>
      </c>
      <c r="K39" s="706">
        <f t="shared" si="3"/>
        <v>0</v>
      </c>
      <c r="L39" s="698">
        <f t="shared" si="4"/>
        <v>0</v>
      </c>
    </row>
    <row r="40" spans="1:12" ht="14" outlineLevel="1">
      <c r="A40" s="373"/>
      <c r="B40" s="374"/>
      <c r="C40" s="375" t="s">
        <v>2075</v>
      </c>
      <c r="D40" s="711">
        <v>112</v>
      </c>
      <c r="E40" s="374" t="s">
        <v>130</v>
      </c>
      <c r="F40" s="713"/>
      <c r="G40" s="713"/>
      <c r="H40" s="374">
        <f t="shared" si="0"/>
        <v>0</v>
      </c>
      <c r="I40" s="374">
        <f t="shared" si="1"/>
        <v>0</v>
      </c>
      <c r="J40" s="374">
        <f t="shared" si="2"/>
        <v>0</v>
      </c>
      <c r="K40" s="706">
        <f t="shared" si="3"/>
        <v>0</v>
      </c>
      <c r="L40" s="698">
        <f t="shared" si="4"/>
        <v>0</v>
      </c>
    </row>
    <row r="41" spans="1:12" ht="14" outlineLevel="1">
      <c r="A41" s="373"/>
      <c r="B41" s="374"/>
      <c r="C41" s="375" t="s">
        <v>2068</v>
      </c>
      <c r="D41" s="711">
        <f>D39*2</f>
        <v>136</v>
      </c>
      <c r="E41" s="374" t="s">
        <v>130</v>
      </c>
      <c r="F41" s="713"/>
      <c r="G41" s="713"/>
      <c r="H41" s="374">
        <f t="shared" si="0"/>
        <v>0</v>
      </c>
      <c r="I41" s="374">
        <f t="shared" si="1"/>
        <v>0</v>
      </c>
      <c r="J41" s="374">
        <f t="shared" si="2"/>
        <v>0</v>
      </c>
      <c r="K41" s="706">
        <f t="shared" si="3"/>
        <v>0</v>
      </c>
      <c r="L41" s="698">
        <f t="shared" si="4"/>
        <v>0</v>
      </c>
    </row>
    <row r="42" spans="1:12" ht="14" outlineLevel="1">
      <c r="A42" s="373"/>
      <c r="B42" s="374"/>
      <c r="C42" s="375" t="s">
        <v>2076</v>
      </c>
      <c r="D42" s="711">
        <v>0</v>
      </c>
      <c r="E42" s="374" t="s">
        <v>130</v>
      </c>
      <c r="F42" s="713"/>
      <c r="G42" s="713"/>
      <c r="H42" s="374">
        <f t="shared" si="0"/>
        <v>0</v>
      </c>
      <c r="I42" s="374">
        <f t="shared" si="1"/>
        <v>0</v>
      </c>
      <c r="J42" s="374">
        <f t="shared" si="2"/>
        <v>0</v>
      </c>
      <c r="K42" s="706">
        <f t="shared" si="3"/>
        <v>0</v>
      </c>
      <c r="L42" s="698">
        <f t="shared" si="4"/>
        <v>0</v>
      </c>
    </row>
    <row r="43" spans="1:12" ht="14" outlineLevel="1">
      <c r="A43" s="373"/>
      <c r="B43" s="374"/>
      <c r="C43" s="375" t="s">
        <v>2077</v>
      </c>
      <c r="D43" s="711">
        <v>68</v>
      </c>
      <c r="E43" s="374" t="s">
        <v>130</v>
      </c>
      <c r="F43" s="713"/>
      <c r="G43" s="713"/>
      <c r="H43" s="374">
        <f t="shared" si="0"/>
        <v>0</v>
      </c>
      <c r="I43" s="374">
        <f t="shared" si="1"/>
        <v>0</v>
      </c>
      <c r="J43" s="374">
        <f t="shared" si="2"/>
        <v>0</v>
      </c>
      <c r="K43" s="706">
        <f t="shared" si="3"/>
        <v>0</v>
      </c>
      <c r="L43" s="698">
        <f t="shared" si="4"/>
        <v>0</v>
      </c>
    </row>
    <row r="44" spans="1:12" ht="14" outlineLevel="1">
      <c r="A44" s="373"/>
      <c r="B44" s="374"/>
      <c r="C44" s="375" t="s">
        <v>2078</v>
      </c>
      <c r="D44" s="711">
        <v>5680</v>
      </c>
      <c r="E44" s="374" t="s">
        <v>84</v>
      </c>
      <c r="F44" s="713"/>
      <c r="G44" s="713"/>
      <c r="H44" s="374">
        <f t="shared" si="0"/>
        <v>0</v>
      </c>
      <c r="I44" s="374">
        <f t="shared" si="1"/>
        <v>0</v>
      </c>
      <c r="J44" s="374">
        <f t="shared" si="2"/>
        <v>0</v>
      </c>
      <c r="K44" s="706">
        <f t="shared" si="3"/>
        <v>0</v>
      </c>
      <c r="L44" s="698">
        <f t="shared" si="4"/>
        <v>0</v>
      </c>
    </row>
    <row r="45" spans="1:12" ht="14" outlineLevel="1">
      <c r="A45" s="373"/>
      <c r="B45" s="374"/>
      <c r="C45" s="375" t="s">
        <v>2079</v>
      </c>
      <c r="D45" s="711">
        <v>80</v>
      </c>
      <c r="E45" s="374" t="s">
        <v>84</v>
      </c>
      <c r="F45" s="713"/>
      <c r="G45" s="713"/>
      <c r="H45" s="374">
        <f t="shared" si="0"/>
        <v>0</v>
      </c>
      <c r="I45" s="374">
        <f t="shared" si="1"/>
        <v>0</v>
      </c>
      <c r="J45" s="374">
        <f t="shared" si="2"/>
        <v>0</v>
      </c>
      <c r="K45" s="706">
        <f t="shared" si="3"/>
        <v>0</v>
      </c>
      <c r="L45" s="698">
        <f t="shared" si="4"/>
        <v>0</v>
      </c>
    </row>
    <row r="46" spans="1:12" ht="14" outlineLevel="1">
      <c r="A46" s="373"/>
      <c r="B46" s="374"/>
      <c r="C46" s="375" t="s">
        <v>2080</v>
      </c>
      <c r="D46" s="711">
        <v>208</v>
      </c>
      <c r="E46" s="374" t="s">
        <v>84</v>
      </c>
      <c r="F46" s="713"/>
      <c r="G46" s="713"/>
      <c r="H46" s="374">
        <f t="shared" si="0"/>
        <v>0</v>
      </c>
      <c r="I46" s="374">
        <f t="shared" si="1"/>
        <v>0</v>
      </c>
      <c r="J46" s="374">
        <f t="shared" si="2"/>
        <v>0</v>
      </c>
      <c r="K46" s="706">
        <f t="shared" si="3"/>
        <v>0</v>
      </c>
      <c r="L46" s="698">
        <f t="shared" si="4"/>
        <v>0</v>
      </c>
    </row>
    <row r="47" spans="1:12" ht="14" outlineLevel="1">
      <c r="A47" s="373"/>
      <c r="B47" s="374"/>
      <c r="C47" s="375" t="s">
        <v>2081</v>
      </c>
      <c r="D47" s="711">
        <v>328</v>
      </c>
      <c r="E47" s="374" t="s">
        <v>84</v>
      </c>
      <c r="F47" s="713"/>
      <c r="G47" s="713"/>
      <c r="H47" s="374">
        <f t="shared" si="0"/>
        <v>0</v>
      </c>
      <c r="I47" s="374">
        <f t="shared" si="1"/>
        <v>0</v>
      </c>
      <c r="J47" s="374">
        <f t="shared" si="2"/>
        <v>0</v>
      </c>
      <c r="K47" s="706">
        <f t="shared" si="3"/>
        <v>0</v>
      </c>
      <c r="L47" s="698">
        <f t="shared" si="4"/>
        <v>0</v>
      </c>
    </row>
    <row r="48" spans="1:12" ht="14" outlineLevel="1">
      <c r="A48" s="373"/>
      <c r="B48" s="374"/>
      <c r="C48" s="375" t="s">
        <v>2082</v>
      </c>
      <c r="D48" s="711">
        <v>3</v>
      </c>
      <c r="E48" s="374" t="s">
        <v>84</v>
      </c>
      <c r="F48" s="713"/>
      <c r="G48" s="713"/>
      <c r="H48" s="374">
        <f t="shared" si="0"/>
        <v>0</v>
      </c>
      <c r="I48" s="374">
        <f t="shared" si="1"/>
        <v>0</v>
      </c>
      <c r="J48" s="374">
        <f t="shared" si="2"/>
        <v>0</v>
      </c>
      <c r="K48" s="706">
        <f t="shared" si="3"/>
        <v>0</v>
      </c>
      <c r="L48" s="698">
        <f t="shared" si="4"/>
        <v>0</v>
      </c>
    </row>
    <row r="49" spans="1:12" ht="14" outlineLevel="1">
      <c r="A49" s="373"/>
      <c r="B49" s="374"/>
      <c r="C49" s="375" t="s">
        <v>2083</v>
      </c>
      <c r="D49" s="711">
        <v>12</v>
      </c>
      <c r="E49" s="374" t="s">
        <v>84</v>
      </c>
      <c r="F49" s="713"/>
      <c r="G49" s="713"/>
      <c r="H49" s="374">
        <f t="shared" si="0"/>
        <v>0</v>
      </c>
      <c r="I49" s="374">
        <f t="shared" si="1"/>
        <v>0</v>
      </c>
      <c r="J49" s="374">
        <f t="shared" si="2"/>
        <v>0</v>
      </c>
      <c r="K49" s="706">
        <f t="shared" si="3"/>
        <v>0</v>
      </c>
      <c r="L49" s="698">
        <f t="shared" si="4"/>
        <v>0</v>
      </c>
    </row>
    <row r="50" spans="1:12" ht="14" outlineLevel="1">
      <c r="A50" s="373"/>
      <c r="B50" s="374"/>
      <c r="C50" s="376" t="s">
        <v>1906</v>
      </c>
      <c r="D50" s="711">
        <v>590</v>
      </c>
      <c r="E50" s="374" t="s">
        <v>84</v>
      </c>
      <c r="F50" s="713"/>
      <c r="G50" s="713"/>
      <c r="H50" s="374">
        <f t="shared" si="0"/>
        <v>0</v>
      </c>
      <c r="I50" s="374">
        <f t="shared" si="1"/>
        <v>0</v>
      </c>
      <c r="J50" s="374">
        <f t="shared" si="2"/>
        <v>0</v>
      </c>
      <c r="K50" s="706">
        <f t="shared" si="3"/>
        <v>0</v>
      </c>
      <c r="L50" s="698">
        <f t="shared" si="4"/>
        <v>0</v>
      </c>
    </row>
    <row r="51" spans="1:12" ht="17.5" customHeight="1">
      <c r="A51" s="367"/>
      <c r="B51" s="368"/>
      <c r="C51" s="377" t="s">
        <v>2084</v>
      </c>
      <c r="D51" s="710"/>
      <c r="E51" s="709"/>
      <c r="F51" s="709"/>
      <c r="G51" s="709"/>
      <c r="H51" s="709"/>
      <c r="I51" s="709"/>
      <c r="J51" s="709"/>
      <c r="K51" s="707"/>
      <c r="L51" s="705"/>
    </row>
    <row r="52" spans="1:12" ht="15" customHeight="1" outlineLevel="1">
      <c r="A52" s="373"/>
      <c r="B52" s="374" t="s">
        <v>2085</v>
      </c>
      <c r="C52" s="375" t="s">
        <v>2086</v>
      </c>
      <c r="D52" s="711">
        <v>1</v>
      </c>
      <c r="E52" s="374" t="s">
        <v>130</v>
      </c>
      <c r="F52" s="713"/>
      <c r="G52" s="713"/>
      <c r="H52" s="374">
        <f t="shared" ref="H52:H62" si="5">+G52+F52</f>
        <v>0</v>
      </c>
      <c r="I52" s="374">
        <f t="shared" ref="I52:I62" si="6">+F52*D52</f>
        <v>0</v>
      </c>
      <c r="J52" s="374">
        <f t="shared" ref="J52:J62" si="7">+G52*D52</f>
        <v>0</v>
      </c>
      <c r="K52" s="706">
        <f t="shared" ref="K52:K62" si="8">+H52*D52</f>
        <v>0</v>
      </c>
      <c r="L52" s="698">
        <f t="shared" ref="L52:L62" si="9">+K52-J52-I52</f>
        <v>0</v>
      </c>
    </row>
    <row r="53" spans="1:12" ht="15" customHeight="1" outlineLevel="1">
      <c r="A53" s="373"/>
      <c r="B53" s="374">
        <v>9155035</v>
      </c>
      <c r="C53" s="375" t="s">
        <v>2087</v>
      </c>
      <c r="D53" s="711">
        <v>8</v>
      </c>
      <c r="E53" s="374" t="s">
        <v>130</v>
      </c>
      <c r="F53" s="713"/>
      <c r="G53" s="713"/>
      <c r="H53" s="374">
        <f t="shared" si="5"/>
        <v>0</v>
      </c>
      <c r="I53" s="374">
        <f t="shared" si="6"/>
        <v>0</v>
      </c>
      <c r="J53" s="374">
        <f t="shared" si="7"/>
        <v>0</v>
      </c>
      <c r="K53" s="706">
        <f t="shared" si="8"/>
        <v>0</v>
      </c>
      <c r="L53" s="698">
        <f t="shared" si="9"/>
        <v>0</v>
      </c>
    </row>
    <row r="54" spans="1:12" ht="15" customHeight="1" outlineLevel="1">
      <c r="A54" s="373"/>
      <c r="B54" s="374">
        <v>9155023</v>
      </c>
      <c r="C54" s="375" t="s">
        <v>2088</v>
      </c>
      <c r="D54" s="711">
        <v>3</v>
      </c>
      <c r="E54" s="374" t="s">
        <v>130</v>
      </c>
      <c r="F54" s="713"/>
      <c r="G54" s="713"/>
      <c r="H54" s="374">
        <f t="shared" si="5"/>
        <v>0</v>
      </c>
      <c r="I54" s="374">
        <f t="shared" si="6"/>
        <v>0</v>
      </c>
      <c r="J54" s="374">
        <f t="shared" si="7"/>
        <v>0</v>
      </c>
      <c r="K54" s="706">
        <f t="shared" si="8"/>
        <v>0</v>
      </c>
      <c r="L54" s="698">
        <f t="shared" si="9"/>
        <v>0</v>
      </c>
    </row>
    <row r="55" spans="1:12" ht="15" customHeight="1" outlineLevel="1">
      <c r="A55" s="373"/>
      <c r="B55" s="374">
        <v>9155067</v>
      </c>
      <c r="C55" s="375" t="s">
        <v>2089</v>
      </c>
      <c r="D55" s="711">
        <v>1</v>
      </c>
      <c r="E55" s="374" t="s">
        <v>130</v>
      </c>
      <c r="F55" s="713"/>
      <c r="G55" s="713"/>
      <c r="H55" s="374">
        <f t="shared" si="5"/>
        <v>0</v>
      </c>
      <c r="I55" s="374">
        <f t="shared" si="6"/>
        <v>0</v>
      </c>
      <c r="J55" s="374">
        <f t="shared" si="7"/>
        <v>0</v>
      </c>
      <c r="K55" s="706">
        <f t="shared" si="8"/>
        <v>0</v>
      </c>
      <c r="L55" s="698">
        <f t="shared" si="9"/>
        <v>0</v>
      </c>
    </row>
    <row r="56" spans="1:12" ht="15" customHeight="1" outlineLevel="1">
      <c r="A56" s="373"/>
      <c r="B56" s="374" t="s">
        <v>2090</v>
      </c>
      <c r="C56" s="375" t="s">
        <v>2091</v>
      </c>
      <c r="D56" s="711">
        <v>40</v>
      </c>
      <c r="E56" s="374" t="s">
        <v>130</v>
      </c>
      <c r="F56" s="713"/>
      <c r="G56" s="713"/>
      <c r="H56" s="374">
        <f t="shared" si="5"/>
        <v>0</v>
      </c>
      <c r="I56" s="374">
        <f t="shared" si="6"/>
        <v>0</v>
      </c>
      <c r="J56" s="374">
        <f t="shared" si="7"/>
        <v>0</v>
      </c>
      <c r="K56" s="706">
        <f t="shared" si="8"/>
        <v>0</v>
      </c>
      <c r="L56" s="698">
        <f t="shared" si="9"/>
        <v>0</v>
      </c>
    </row>
    <row r="57" spans="1:12" ht="15" customHeight="1" outlineLevel="1">
      <c r="A57" s="373"/>
      <c r="B57" s="374">
        <v>91378800</v>
      </c>
      <c r="C57" s="375" t="s">
        <v>2092</v>
      </c>
      <c r="D57" s="711">
        <v>40</v>
      </c>
      <c r="E57" s="374" t="s">
        <v>130</v>
      </c>
      <c r="F57" s="713"/>
      <c r="G57" s="713"/>
      <c r="H57" s="374">
        <f t="shared" si="5"/>
        <v>0</v>
      </c>
      <c r="I57" s="374">
        <f t="shared" si="6"/>
        <v>0</v>
      </c>
      <c r="J57" s="374">
        <f t="shared" si="7"/>
        <v>0</v>
      </c>
      <c r="K57" s="706">
        <f t="shared" si="8"/>
        <v>0</v>
      </c>
      <c r="L57" s="698">
        <f t="shared" si="9"/>
        <v>0</v>
      </c>
    </row>
    <row r="58" spans="1:12" ht="15" customHeight="1" outlineLevel="1">
      <c r="A58" s="373"/>
      <c r="B58" s="374"/>
      <c r="C58" s="375" t="s">
        <v>2093</v>
      </c>
      <c r="D58" s="711">
        <v>40</v>
      </c>
      <c r="E58" s="374" t="s">
        <v>130</v>
      </c>
      <c r="F58" s="713"/>
      <c r="G58" s="713"/>
      <c r="H58" s="374">
        <f t="shared" si="5"/>
        <v>0</v>
      </c>
      <c r="I58" s="374">
        <f t="shared" si="6"/>
        <v>0</v>
      </c>
      <c r="J58" s="374">
        <f t="shared" si="7"/>
        <v>0</v>
      </c>
      <c r="K58" s="706">
        <f t="shared" si="8"/>
        <v>0</v>
      </c>
      <c r="L58" s="698">
        <f t="shared" si="9"/>
        <v>0</v>
      </c>
    </row>
    <row r="59" spans="1:12" ht="15" customHeight="1" outlineLevel="1">
      <c r="A59" s="373"/>
      <c r="B59" s="374"/>
      <c r="C59" s="375" t="s">
        <v>2075</v>
      </c>
      <c r="D59" s="711">
        <v>40</v>
      </c>
      <c r="E59" s="374" t="s">
        <v>130</v>
      </c>
      <c r="F59" s="713"/>
      <c r="G59" s="713"/>
      <c r="H59" s="374">
        <f t="shared" si="5"/>
        <v>0</v>
      </c>
      <c r="I59" s="374">
        <f t="shared" si="6"/>
        <v>0</v>
      </c>
      <c r="J59" s="374">
        <f t="shared" si="7"/>
        <v>0</v>
      </c>
      <c r="K59" s="706">
        <f t="shared" si="8"/>
        <v>0</v>
      </c>
      <c r="L59" s="698">
        <f t="shared" si="9"/>
        <v>0</v>
      </c>
    </row>
    <row r="60" spans="1:12" ht="15" customHeight="1" outlineLevel="1">
      <c r="A60" s="373"/>
      <c r="B60" s="374"/>
      <c r="C60" s="375" t="s">
        <v>2094</v>
      </c>
      <c r="D60" s="711">
        <v>41</v>
      </c>
      <c r="E60" s="374" t="s">
        <v>130</v>
      </c>
      <c r="F60" s="713"/>
      <c r="G60" s="713"/>
      <c r="H60" s="374">
        <f t="shared" si="5"/>
        <v>0</v>
      </c>
      <c r="I60" s="374">
        <f t="shared" si="6"/>
        <v>0</v>
      </c>
      <c r="J60" s="374">
        <f t="shared" si="7"/>
        <v>0</v>
      </c>
      <c r="K60" s="706">
        <f t="shared" si="8"/>
        <v>0</v>
      </c>
      <c r="L60" s="698">
        <f t="shared" si="9"/>
        <v>0</v>
      </c>
    </row>
    <row r="61" spans="1:12" ht="15" customHeight="1" outlineLevel="1">
      <c r="A61" s="373"/>
      <c r="B61" s="374"/>
      <c r="C61" s="375" t="s">
        <v>2095</v>
      </c>
      <c r="D61" s="711">
        <v>1</v>
      </c>
      <c r="E61" s="374" t="s">
        <v>172</v>
      </c>
      <c r="F61" s="713"/>
      <c r="G61" s="713"/>
      <c r="H61" s="374">
        <f t="shared" si="5"/>
        <v>0</v>
      </c>
      <c r="I61" s="374">
        <f t="shared" si="6"/>
        <v>0</v>
      </c>
      <c r="J61" s="374">
        <f t="shared" si="7"/>
        <v>0</v>
      </c>
      <c r="K61" s="706">
        <f t="shared" si="8"/>
        <v>0</v>
      </c>
      <c r="L61" s="698">
        <f t="shared" si="9"/>
        <v>0</v>
      </c>
    </row>
    <row r="62" spans="1:12" ht="15" customHeight="1" outlineLevel="1">
      <c r="A62" s="373"/>
      <c r="B62" s="374"/>
      <c r="C62" s="375" t="s">
        <v>2096</v>
      </c>
      <c r="D62" s="711">
        <v>40</v>
      </c>
      <c r="E62" s="374" t="s">
        <v>130</v>
      </c>
      <c r="F62" s="713"/>
      <c r="G62" s="713"/>
      <c r="H62" s="374">
        <f t="shared" si="5"/>
        <v>0</v>
      </c>
      <c r="I62" s="374">
        <f t="shared" si="6"/>
        <v>0</v>
      </c>
      <c r="J62" s="374">
        <f t="shared" si="7"/>
        <v>0</v>
      </c>
      <c r="K62" s="706">
        <f t="shared" si="8"/>
        <v>0</v>
      </c>
      <c r="L62" s="698">
        <f t="shared" si="9"/>
        <v>0</v>
      </c>
    </row>
    <row r="63" spans="1:12" ht="15">
      <c r="A63" s="367"/>
      <c r="B63" s="368"/>
      <c r="C63" s="377" t="s">
        <v>2097</v>
      </c>
      <c r="D63" s="710"/>
      <c r="E63" s="709"/>
      <c r="F63" s="714"/>
      <c r="G63" s="714"/>
      <c r="H63" s="709"/>
      <c r="I63" s="709"/>
      <c r="J63" s="709"/>
      <c r="K63" s="707"/>
      <c r="L63" s="705"/>
    </row>
    <row r="64" spans="1:12" ht="14" outlineLevel="1">
      <c r="A64" s="373"/>
      <c r="B64" s="374"/>
      <c r="C64" s="375" t="s">
        <v>2098</v>
      </c>
      <c r="D64" s="711">
        <v>1</v>
      </c>
      <c r="E64" s="374" t="s">
        <v>130</v>
      </c>
      <c r="F64" s="713"/>
      <c r="G64" s="713"/>
      <c r="H64" s="374">
        <f t="shared" ref="H64:H73" si="10">+G64+F64</f>
        <v>0</v>
      </c>
      <c r="I64" s="374">
        <f t="shared" ref="I64:I73" si="11">+F64*D64</f>
        <v>0</v>
      </c>
      <c r="J64" s="374">
        <f t="shared" ref="J64:J73" si="12">+G64*D64</f>
        <v>0</v>
      </c>
      <c r="K64" s="706">
        <f t="shared" ref="K64:K73" si="13">+H64*D64</f>
        <v>0</v>
      </c>
      <c r="L64" s="698">
        <f t="shared" ref="L64:L73" si="14">+K64-J64-I64</f>
        <v>0</v>
      </c>
    </row>
    <row r="65" spans="1:12" ht="14" outlineLevel="1">
      <c r="A65" s="373"/>
      <c r="B65" s="374"/>
      <c r="C65" s="375" t="s">
        <v>2099</v>
      </c>
      <c r="D65" s="711">
        <v>1</v>
      </c>
      <c r="E65" s="374" t="s">
        <v>130</v>
      </c>
      <c r="F65" s="713"/>
      <c r="G65" s="713"/>
      <c r="H65" s="374">
        <f t="shared" si="10"/>
        <v>0</v>
      </c>
      <c r="I65" s="374">
        <f t="shared" si="11"/>
        <v>0</v>
      </c>
      <c r="J65" s="374">
        <f t="shared" si="12"/>
        <v>0</v>
      </c>
      <c r="K65" s="706">
        <f t="shared" si="13"/>
        <v>0</v>
      </c>
      <c r="L65" s="698">
        <f t="shared" si="14"/>
        <v>0</v>
      </c>
    </row>
    <row r="66" spans="1:12" ht="14" outlineLevel="1">
      <c r="A66" s="373"/>
      <c r="B66" s="374"/>
      <c r="C66" s="375" t="s">
        <v>2100</v>
      </c>
      <c r="D66" s="711">
        <v>44</v>
      </c>
      <c r="E66" s="374" t="s">
        <v>130</v>
      </c>
      <c r="F66" s="713"/>
      <c r="G66" s="713"/>
      <c r="H66" s="374">
        <f t="shared" si="10"/>
        <v>0</v>
      </c>
      <c r="I66" s="374">
        <f t="shared" si="11"/>
        <v>0</v>
      </c>
      <c r="J66" s="374">
        <f t="shared" si="12"/>
        <v>0</v>
      </c>
      <c r="K66" s="706">
        <f t="shared" si="13"/>
        <v>0</v>
      </c>
      <c r="L66" s="698">
        <f t="shared" si="14"/>
        <v>0</v>
      </c>
    </row>
    <row r="67" spans="1:12" ht="14" outlineLevel="1">
      <c r="A67" s="373"/>
      <c r="B67" s="374"/>
      <c r="C67" s="375" t="s">
        <v>2101</v>
      </c>
      <c r="D67" s="711">
        <v>6</v>
      </c>
      <c r="E67" s="374" t="s">
        <v>130</v>
      </c>
      <c r="F67" s="713"/>
      <c r="G67" s="713"/>
      <c r="H67" s="374">
        <f t="shared" si="10"/>
        <v>0</v>
      </c>
      <c r="I67" s="374">
        <f t="shared" si="11"/>
        <v>0</v>
      </c>
      <c r="J67" s="374">
        <f t="shared" si="12"/>
        <v>0</v>
      </c>
      <c r="K67" s="706">
        <f t="shared" si="13"/>
        <v>0</v>
      </c>
      <c r="L67" s="698">
        <f t="shared" si="14"/>
        <v>0</v>
      </c>
    </row>
    <row r="68" spans="1:12" ht="14" outlineLevel="1">
      <c r="A68" s="373"/>
      <c r="B68" s="374"/>
      <c r="C68" s="375" t="s">
        <v>2102</v>
      </c>
      <c r="D68" s="711">
        <v>1</v>
      </c>
      <c r="E68" s="374" t="s">
        <v>130</v>
      </c>
      <c r="F68" s="713"/>
      <c r="G68" s="713"/>
      <c r="H68" s="374">
        <f t="shared" si="10"/>
        <v>0</v>
      </c>
      <c r="I68" s="374">
        <f t="shared" si="11"/>
        <v>0</v>
      </c>
      <c r="J68" s="374">
        <f t="shared" si="12"/>
        <v>0</v>
      </c>
      <c r="K68" s="706">
        <f t="shared" si="13"/>
        <v>0</v>
      </c>
      <c r="L68" s="698">
        <f t="shared" si="14"/>
        <v>0</v>
      </c>
    </row>
    <row r="69" spans="1:12" ht="14" outlineLevel="1">
      <c r="A69" s="373"/>
      <c r="B69" s="374"/>
      <c r="C69" s="375" t="s">
        <v>2103</v>
      </c>
      <c r="D69" s="711">
        <v>1</v>
      </c>
      <c r="E69" s="374" t="s">
        <v>130</v>
      </c>
      <c r="F69" s="713"/>
      <c r="G69" s="713"/>
      <c r="H69" s="374">
        <f t="shared" si="10"/>
        <v>0</v>
      </c>
      <c r="I69" s="374">
        <f t="shared" si="11"/>
        <v>0</v>
      </c>
      <c r="J69" s="374">
        <f t="shared" si="12"/>
        <v>0</v>
      </c>
      <c r="K69" s="706">
        <f t="shared" si="13"/>
        <v>0</v>
      </c>
      <c r="L69" s="698">
        <f t="shared" si="14"/>
        <v>0</v>
      </c>
    </row>
    <row r="70" spans="1:12" ht="14" outlineLevel="1">
      <c r="A70" s="373"/>
      <c r="B70" s="374"/>
      <c r="C70" s="375" t="s">
        <v>2104</v>
      </c>
      <c r="D70" s="711">
        <v>1</v>
      </c>
      <c r="E70" s="374" t="s">
        <v>130</v>
      </c>
      <c r="F70" s="713"/>
      <c r="G70" s="713"/>
      <c r="H70" s="374">
        <f t="shared" si="10"/>
        <v>0</v>
      </c>
      <c r="I70" s="374">
        <f t="shared" si="11"/>
        <v>0</v>
      </c>
      <c r="J70" s="374">
        <f t="shared" si="12"/>
        <v>0</v>
      </c>
      <c r="K70" s="706">
        <f t="shared" si="13"/>
        <v>0</v>
      </c>
      <c r="L70" s="698">
        <f t="shared" si="14"/>
        <v>0</v>
      </c>
    </row>
    <row r="71" spans="1:12" ht="14" outlineLevel="1">
      <c r="A71" s="373"/>
      <c r="B71" s="374"/>
      <c r="C71" s="375" t="s">
        <v>2105</v>
      </c>
      <c r="D71" s="711">
        <v>58</v>
      </c>
      <c r="E71" s="374" t="s">
        <v>130</v>
      </c>
      <c r="F71" s="713"/>
      <c r="G71" s="713"/>
      <c r="H71" s="374">
        <f t="shared" si="10"/>
        <v>0</v>
      </c>
      <c r="I71" s="374">
        <f t="shared" si="11"/>
        <v>0</v>
      </c>
      <c r="J71" s="374">
        <f t="shared" si="12"/>
        <v>0</v>
      </c>
      <c r="K71" s="706">
        <f t="shared" si="13"/>
        <v>0</v>
      </c>
      <c r="L71" s="698">
        <f t="shared" si="14"/>
        <v>0</v>
      </c>
    </row>
    <row r="72" spans="1:12" ht="14" outlineLevel="1">
      <c r="A72" s="373"/>
      <c r="B72" s="374"/>
      <c r="C72" s="375" t="s">
        <v>2106</v>
      </c>
      <c r="D72" s="711">
        <v>690</v>
      </c>
      <c r="E72" s="374" t="s">
        <v>84</v>
      </c>
      <c r="F72" s="713"/>
      <c r="G72" s="713"/>
      <c r="H72" s="374">
        <f t="shared" si="10"/>
        <v>0</v>
      </c>
      <c r="I72" s="374">
        <f t="shared" si="11"/>
        <v>0</v>
      </c>
      <c r="J72" s="374">
        <f t="shared" si="12"/>
        <v>0</v>
      </c>
      <c r="K72" s="706">
        <f t="shared" si="13"/>
        <v>0</v>
      </c>
      <c r="L72" s="698">
        <f t="shared" si="14"/>
        <v>0</v>
      </c>
    </row>
    <row r="73" spans="1:12" ht="14" outlineLevel="1">
      <c r="A73" s="373"/>
      <c r="B73" s="374"/>
      <c r="C73" s="375" t="s">
        <v>2107</v>
      </c>
      <c r="D73" s="711">
        <v>3</v>
      </c>
      <c r="E73" s="374" t="s">
        <v>84</v>
      </c>
      <c r="F73" s="713"/>
      <c r="G73" s="713"/>
      <c r="H73" s="374">
        <f t="shared" si="10"/>
        <v>0</v>
      </c>
      <c r="I73" s="374">
        <f t="shared" si="11"/>
        <v>0</v>
      </c>
      <c r="J73" s="374">
        <f t="shared" si="12"/>
        <v>0</v>
      </c>
      <c r="K73" s="706">
        <f t="shared" si="13"/>
        <v>0</v>
      </c>
      <c r="L73" s="698">
        <f t="shared" si="14"/>
        <v>0</v>
      </c>
    </row>
    <row r="74" spans="1:12" ht="15" customHeight="1">
      <c r="A74" s="367"/>
      <c r="B74" s="368"/>
      <c r="C74" s="377" t="s">
        <v>2043</v>
      </c>
      <c r="D74" s="710"/>
      <c r="E74" s="709"/>
      <c r="F74" s="714"/>
      <c r="G74" s="714"/>
      <c r="H74" s="709"/>
      <c r="I74" s="709"/>
      <c r="J74" s="709"/>
      <c r="K74" s="707"/>
      <c r="L74" s="705"/>
    </row>
    <row r="75" spans="1:12" ht="15" customHeight="1" outlineLevel="1">
      <c r="A75" s="373"/>
      <c r="B75" s="374"/>
      <c r="C75" s="375" t="s">
        <v>2108</v>
      </c>
      <c r="D75" s="711">
        <f>D33</f>
        <v>201</v>
      </c>
      <c r="E75" s="374" t="s">
        <v>130</v>
      </c>
      <c r="F75" s="713"/>
      <c r="G75" s="713"/>
      <c r="H75" s="374">
        <f t="shared" ref="H75:H85" si="15">+G75+F75</f>
        <v>0</v>
      </c>
      <c r="I75" s="374">
        <f t="shared" ref="I75:I85" si="16">+F75*D75</f>
        <v>0</v>
      </c>
      <c r="J75" s="374">
        <f t="shared" ref="J75:J85" si="17">+G75*D75</f>
        <v>0</v>
      </c>
      <c r="K75" s="706">
        <f t="shared" ref="K75:K85" si="18">+H75*D75</f>
        <v>0</v>
      </c>
      <c r="L75" s="698">
        <f t="shared" ref="L75:L85" si="19">+K75-J75-I75</f>
        <v>0</v>
      </c>
    </row>
    <row r="76" spans="1:12" ht="15" customHeight="1" outlineLevel="1">
      <c r="A76" s="373"/>
      <c r="B76" s="374"/>
      <c r="C76" s="375" t="s">
        <v>2109</v>
      </c>
      <c r="D76" s="711">
        <v>1</v>
      </c>
      <c r="E76" s="374" t="s">
        <v>974</v>
      </c>
      <c r="F76" s="713"/>
      <c r="G76" s="713"/>
      <c r="H76" s="374">
        <f t="shared" si="15"/>
        <v>0</v>
      </c>
      <c r="I76" s="374">
        <f t="shared" si="16"/>
        <v>0</v>
      </c>
      <c r="J76" s="374">
        <f t="shared" si="17"/>
        <v>0</v>
      </c>
      <c r="K76" s="706">
        <f t="shared" si="18"/>
        <v>0</v>
      </c>
      <c r="L76" s="698">
        <f t="shared" si="19"/>
        <v>0</v>
      </c>
    </row>
    <row r="77" spans="1:12" ht="15" customHeight="1" outlineLevel="1">
      <c r="A77" s="373"/>
      <c r="B77" s="374"/>
      <c r="C77" s="375" t="s">
        <v>2110</v>
      </c>
      <c r="D77" s="711">
        <v>1</v>
      </c>
      <c r="E77" s="374" t="s">
        <v>974</v>
      </c>
      <c r="F77" s="713"/>
      <c r="G77" s="713"/>
      <c r="H77" s="374">
        <f t="shared" si="15"/>
        <v>0</v>
      </c>
      <c r="I77" s="374">
        <f t="shared" si="16"/>
        <v>0</v>
      </c>
      <c r="J77" s="374">
        <f t="shared" si="17"/>
        <v>0</v>
      </c>
      <c r="K77" s="706">
        <f t="shared" si="18"/>
        <v>0</v>
      </c>
      <c r="L77" s="698">
        <f t="shared" si="19"/>
        <v>0</v>
      </c>
    </row>
    <row r="78" spans="1:12" ht="15" customHeight="1" outlineLevel="1">
      <c r="A78" s="373"/>
      <c r="B78" s="374"/>
      <c r="C78" s="375" t="s">
        <v>2111</v>
      </c>
      <c r="D78" s="711">
        <v>1</v>
      </c>
      <c r="E78" s="374" t="s">
        <v>974</v>
      </c>
      <c r="F78" s="713"/>
      <c r="G78" s="713"/>
      <c r="H78" s="374">
        <f t="shared" si="15"/>
        <v>0</v>
      </c>
      <c r="I78" s="374">
        <f t="shared" si="16"/>
        <v>0</v>
      </c>
      <c r="J78" s="374">
        <f t="shared" si="17"/>
        <v>0</v>
      </c>
      <c r="K78" s="706">
        <f t="shared" si="18"/>
        <v>0</v>
      </c>
      <c r="L78" s="698">
        <f t="shared" si="19"/>
        <v>0</v>
      </c>
    </row>
    <row r="79" spans="1:12" ht="15" customHeight="1" outlineLevel="1">
      <c r="A79" s="373"/>
      <c r="B79" s="374"/>
      <c r="C79" s="375" t="s">
        <v>2049</v>
      </c>
      <c r="D79" s="711">
        <v>1</v>
      </c>
      <c r="E79" s="374" t="s">
        <v>974</v>
      </c>
      <c r="F79" s="713"/>
      <c r="G79" s="713"/>
      <c r="H79" s="374">
        <f t="shared" si="15"/>
        <v>0</v>
      </c>
      <c r="I79" s="374">
        <f t="shared" si="16"/>
        <v>0</v>
      </c>
      <c r="J79" s="374">
        <f t="shared" si="17"/>
        <v>0</v>
      </c>
      <c r="K79" s="706">
        <f t="shared" si="18"/>
        <v>0</v>
      </c>
      <c r="L79" s="698">
        <f t="shared" si="19"/>
        <v>0</v>
      </c>
    </row>
    <row r="80" spans="1:12" ht="15" customHeight="1" outlineLevel="1">
      <c r="A80" s="373"/>
      <c r="B80" s="374"/>
      <c r="C80" s="375" t="s">
        <v>2112</v>
      </c>
      <c r="D80" s="711">
        <v>1</v>
      </c>
      <c r="E80" s="374" t="s">
        <v>974</v>
      </c>
      <c r="F80" s="713"/>
      <c r="G80" s="713"/>
      <c r="H80" s="374">
        <f t="shared" si="15"/>
        <v>0</v>
      </c>
      <c r="I80" s="374">
        <f t="shared" si="16"/>
        <v>0</v>
      </c>
      <c r="J80" s="374">
        <f t="shared" si="17"/>
        <v>0</v>
      </c>
      <c r="K80" s="706">
        <f t="shared" si="18"/>
        <v>0</v>
      </c>
      <c r="L80" s="698">
        <f t="shared" si="19"/>
        <v>0</v>
      </c>
    </row>
    <row r="81" spans="1:12" ht="15" customHeight="1" outlineLevel="1">
      <c r="A81" s="373"/>
      <c r="B81" s="374"/>
      <c r="C81" s="375" t="s">
        <v>2052</v>
      </c>
      <c r="D81" s="711">
        <v>1</v>
      </c>
      <c r="E81" s="374" t="s">
        <v>974</v>
      </c>
      <c r="F81" s="713"/>
      <c r="G81" s="713"/>
      <c r="H81" s="374">
        <f t="shared" si="15"/>
        <v>0</v>
      </c>
      <c r="I81" s="374">
        <f t="shared" si="16"/>
        <v>0</v>
      </c>
      <c r="J81" s="374">
        <f t="shared" si="17"/>
        <v>0</v>
      </c>
      <c r="K81" s="706">
        <f t="shared" si="18"/>
        <v>0</v>
      </c>
      <c r="L81" s="698">
        <f t="shared" si="19"/>
        <v>0</v>
      </c>
    </row>
    <row r="82" spans="1:12" ht="15" customHeight="1" outlineLevel="1">
      <c r="A82" s="373"/>
      <c r="B82" s="374"/>
      <c r="C82" s="375" t="s">
        <v>2113</v>
      </c>
      <c r="D82" s="711">
        <v>1</v>
      </c>
      <c r="E82" s="374" t="s">
        <v>974</v>
      </c>
      <c r="F82" s="713"/>
      <c r="G82" s="713"/>
      <c r="H82" s="374">
        <f t="shared" si="15"/>
        <v>0</v>
      </c>
      <c r="I82" s="374">
        <f t="shared" si="16"/>
        <v>0</v>
      </c>
      <c r="J82" s="374">
        <f t="shared" si="17"/>
        <v>0</v>
      </c>
      <c r="K82" s="706">
        <f t="shared" si="18"/>
        <v>0</v>
      </c>
      <c r="L82" s="698">
        <f t="shared" si="19"/>
        <v>0</v>
      </c>
    </row>
    <row r="83" spans="1:12" ht="15" customHeight="1" outlineLevel="1">
      <c r="A83" s="373"/>
      <c r="B83" s="374"/>
      <c r="C83" s="375" t="s">
        <v>2114</v>
      </c>
      <c r="D83" s="711">
        <v>1</v>
      </c>
      <c r="E83" s="374" t="s">
        <v>974</v>
      </c>
      <c r="F83" s="713"/>
      <c r="G83" s="713"/>
      <c r="H83" s="374">
        <f t="shared" si="15"/>
        <v>0</v>
      </c>
      <c r="I83" s="374">
        <f t="shared" si="16"/>
        <v>0</v>
      </c>
      <c r="J83" s="374">
        <f t="shared" si="17"/>
        <v>0</v>
      </c>
      <c r="K83" s="706">
        <f t="shared" si="18"/>
        <v>0</v>
      </c>
      <c r="L83" s="698">
        <f t="shared" si="19"/>
        <v>0</v>
      </c>
    </row>
    <row r="84" spans="1:12" ht="15" customHeight="1" outlineLevel="1">
      <c r="A84" s="373"/>
      <c r="B84" s="374"/>
      <c r="C84" s="375" t="s">
        <v>2115</v>
      </c>
      <c r="D84" s="711">
        <v>1</v>
      </c>
      <c r="E84" s="374" t="s">
        <v>974</v>
      </c>
      <c r="F84" s="713"/>
      <c r="G84" s="713"/>
      <c r="H84" s="374">
        <f t="shared" si="15"/>
        <v>0</v>
      </c>
      <c r="I84" s="374">
        <f t="shared" si="16"/>
        <v>0</v>
      </c>
      <c r="J84" s="374">
        <f t="shared" si="17"/>
        <v>0</v>
      </c>
      <c r="K84" s="706">
        <f t="shared" si="18"/>
        <v>0</v>
      </c>
      <c r="L84" s="698">
        <f t="shared" si="19"/>
        <v>0</v>
      </c>
    </row>
    <row r="85" spans="1:12" ht="15" customHeight="1" outlineLevel="1">
      <c r="A85" s="373"/>
      <c r="B85" s="374"/>
      <c r="C85" s="375" t="s">
        <v>2116</v>
      </c>
      <c r="D85" s="711">
        <v>1</v>
      </c>
      <c r="E85" s="374" t="s">
        <v>974</v>
      </c>
      <c r="F85" s="713"/>
      <c r="G85" s="713"/>
      <c r="H85" s="374">
        <f t="shared" si="15"/>
        <v>0</v>
      </c>
      <c r="I85" s="374">
        <f t="shared" si="16"/>
        <v>0</v>
      </c>
      <c r="J85" s="374">
        <f t="shared" si="17"/>
        <v>0</v>
      </c>
      <c r="K85" s="706">
        <f t="shared" si="18"/>
        <v>0</v>
      </c>
      <c r="L85" s="698">
        <f t="shared" si="19"/>
        <v>0</v>
      </c>
    </row>
    <row r="86" spans="1:12" ht="15.5" customHeight="1">
      <c r="A86" s="378"/>
      <c r="B86" s="379"/>
      <c r="C86" s="380" t="s">
        <v>2007</v>
      </c>
      <c r="D86" s="712"/>
      <c r="E86" s="381"/>
      <c r="F86" s="381"/>
      <c r="G86" s="381"/>
      <c r="H86" s="381"/>
      <c r="I86" s="381"/>
      <c r="J86" s="381"/>
      <c r="K86" s="382"/>
      <c r="L86" s="383"/>
    </row>
    <row r="87" spans="1:12">
      <c r="K87" s="384"/>
      <c r="L87" s="385"/>
    </row>
    <row r="88" spans="1:12">
      <c r="K88" s="384"/>
      <c r="L88" s="385"/>
    </row>
    <row r="89" spans="1:12">
      <c r="K89" s="384"/>
      <c r="L89" s="385"/>
    </row>
    <row r="90" spans="1:12">
      <c r="K90" s="384"/>
      <c r="L90" s="385"/>
    </row>
    <row r="91" spans="1:12">
      <c r="K91" s="384"/>
      <c r="L91" s="385"/>
    </row>
    <row r="92" spans="1:12">
      <c r="K92" s="384"/>
      <c r="L92" s="385"/>
    </row>
  </sheetData>
  <sheetProtection formatCells="0" formatColumns="0" formatRows="0" insertColumns="0" insertRows="0" insertHyperlinks="0" deleteColumns="0" deleteRows="0" selectLockedCells="1" sort="0" autoFilter="0" pivotTables="0"/>
  <mergeCells count="2">
    <mergeCell ref="B3:B4"/>
    <mergeCell ref="C3:C4"/>
  </mergeCells>
  <pageMargins left="0.35433070866141736" right="0.23622047244094491" top="0.23622047244094491" bottom="0.62992125984251968" header="0.11811023622047245" footer="0.31496062992125984"/>
  <pageSetup paperSize="9" scale="95" firstPageNumber="0" fitToHeight="5" orientation="landscape" horizontalDpi="300" verticalDpi="300" r:id="rId1"/>
  <headerFooter alignWithMargins="0">
    <oddFooter xml:space="preserve">&amp;C&amp;"Arial,tučné kurzíva"&amp;10Stránka &amp;P&amp;R&amp;"Arial,Kurzíva"&amp;10uchazeč: ....................................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40A19-C8DF-41F2-81A1-5E48DA22236E}">
  <sheetPr>
    <tabColor theme="5"/>
  </sheetPr>
  <dimension ref="A1:L28"/>
  <sheetViews>
    <sheetView topLeftCell="A10" workbookViewId="0">
      <selection activeCell="J9" sqref="J9"/>
    </sheetView>
  </sheetViews>
  <sheetFormatPr baseColWidth="10" defaultColWidth="8.83203125" defaultRowHeight="15"/>
  <cols>
    <col min="1" max="1" width="4.33203125" customWidth="1"/>
    <col min="2" max="2" width="11.1640625" customWidth="1"/>
    <col min="3" max="3" width="46.6640625" customWidth="1"/>
    <col min="4" max="4" width="5.5" customWidth="1"/>
    <col min="7" max="7" width="16.33203125" customWidth="1"/>
    <col min="8" max="8" width="8.1640625" customWidth="1"/>
    <col min="9" max="9" width="8.5" customWidth="1"/>
    <col min="10" max="10" width="7.83203125" customWidth="1"/>
    <col min="11" max="11" width="6.83203125" customWidth="1"/>
    <col min="12" max="12" width="6.5" customWidth="1"/>
  </cols>
  <sheetData>
    <row r="1" spans="1:12" s="9" customFormat="1" ht="15" customHeight="1">
      <c r="A1" s="4"/>
      <c r="B1" s="5" t="s">
        <v>8</v>
      </c>
      <c r="C1" s="6" t="s">
        <v>21</v>
      </c>
      <c r="D1" s="27"/>
      <c r="E1" s="882" t="s">
        <v>9</v>
      </c>
      <c r="F1" s="5"/>
      <c r="G1" s="94" t="s">
        <v>10</v>
      </c>
      <c r="H1" s="8"/>
      <c r="I1" s="21"/>
      <c r="J1" s="113" t="s">
        <v>22</v>
      </c>
      <c r="K1" s="21"/>
      <c r="L1" s="24"/>
    </row>
    <row r="2" spans="1:12" s="9" customFormat="1" ht="15" customHeight="1">
      <c r="A2" s="10"/>
      <c r="B2" s="11" t="s">
        <v>11</v>
      </c>
      <c r="C2" s="12" t="s">
        <v>23</v>
      </c>
      <c r="D2" s="28"/>
      <c r="E2" s="883"/>
      <c r="F2" s="13"/>
      <c r="G2" s="95"/>
      <c r="H2" s="14"/>
      <c r="I2" s="22"/>
      <c r="J2" s="114"/>
      <c r="K2" s="22"/>
      <c r="L2" s="25"/>
    </row>
    <row r="3" spans="1:12" s="16" customFormat="1" ht="16.75" customHeight="1" thickBot="1">
      <c r="A3" s="108" t="s">
        <v>12</v>
      </c>
      <c r="B3" s="108" t="s">
        <v>13</v>
      </c>
      <c r="C3" s="108" t="s">
        <v>14</v>
      </c>
      <c r="D3" s="17" t="s">
        <v>15</v>
      </c>
      <c r="E3" s="884" t="s">
        <v>16</v>
      </c>
      <c r="F3" s="17" t="s">
        <v>17</v>
      </c>
      <c r="G3" s="96" t="s">
        <v>18</v>
      </c>
      <c r="H3" s="18" t="s">
        <v>47</v>
      </c>
      <c r="I3" s="19" t="s">
        <v>19</v>
      </c>
      <c r="J3" s="19" t="s">
        <v>20</v>
      </c>
      <c r="K3" s="109" t="s">
        <v>19</v>
      </c>
      <c r="L3" s="23" t="s">
        <v>20</v>
      </c>
    </row>
    <row r="4" spans="1:12" s="33" customFormat="1" ht="6" customHeight="1" thickTop="1" thickBot="1">
      <c r="A4" s="29"/>
      <c r="B4" s="29"/>
      <c r="C4" s="29"/>
      <c r="D4" s="29"/>
      <c r="E4" s="885"/>
      <c r="F4" s="29"/>
      <c r="G4" s="97"/>
      <c r="H4" s="30"/>
      <c r="I4" s="31"/>
      <c r="J4" s="31"/>
      <c r="K4" s="110"/>
      <c r="L4" s="32"/>
    </row>
    <row r="5" spans="1:12" ht="21.5" customHeight="1" thickBot="1">
      <c r="C5" s="927" t="s">
        <v>2784</v>
      </c>
      <c r="D5" s="928"/>
      <c r="E5" s="928"/>
      <c r="F5" s="928"/>
      <c r="G5" s="929">
        <f>SUM(G7:G28)</f>
        <v>0</v>
      </c>
    </row>
    <row r="6" spans="1:12" s="1" customFormat="1" ht="25">
      <c r="A6" s="915" t="s">
        <v>2680</v>
      </c>
      <c r="B6" s="403" t="s">
        <v>2787</v>
      </c>
    </row>
    <row r="7" spans="1:12" s="1" customFormat="1" ht="18" customHeight="1">
      <c r="A7" s="916"/>
      <c r="B7" s="917"/>
      <c r="C7" s="917"/>
      <c r="D7" s="917"/>
      <c r="E7" s="917"/>
      <c r="F7" s="917"/>
      <c r="G7" s="930"/>
      <c r="H7" s="917"/>
      <c r="I7" s="917"/>
      <c r="J7" s="917"/>
      <c r="K7" s="917"/>
      <c r="L7" s="918"/>
    </row>
    <row r="8" spans="1:12" s="1" customFormat="1" ht="18" customHeight="1">
      <c r="A8" s="881"/>
      <c r="B8" s="919"/>
      <c r="C8" s="919"/>
      <c r="D8" s="919"/>
      <c r="E8" s="919"/>
      <c r="F8" s="919"/>
      <c r="G8" s="931"/>
      <c r="H8" s="919"/>
      <c r="I8" s="919"/>
      <c r="J8" s="919"/>
      <c r="K8" s="919"/>
      <c r="L8" s="920"/>
    </row>
    <row r="9" spans="1:12" s="1" customFormat="1" ht="18" customHeight="1">
      <c r="A9" s="881"/>
      <c r="B9" s="919"/>
      <c r="C9" s="919"/>
      <c r="D9" s="919"/>
      <c r="E9" s="919"/>
      <c r="F9" s="919"/>
      <c r="G9" s="931"/>
      <c r="H9" s="919"/>
      <c r="I9" s="919"/>
      <c r="J9" s="919"/>
      <c r="K9" s="919"/>
      <c r="L9" s="920"/>
    </row>
    <row r="10" spans="1:12" s="1" customFormat="1" ht="18" customHeight="1">
      <c r="A10" s="881"/>
      <c r="B10" s="919"/>
      <c r="C10" s="919"/>
      <c r="D10" s="919"/>
      <c r="E10" s="919"/>
      <c r="F10" s="919"/>
      <c r="G10" s="931"/>
      <c r="H10" s="919"/>
      <c r="I10" s="919"/>
      <c r="J10" s="919"/>
      <c r="K10" s="919"/>
      <c r="L10" s="920"/>
    </row>
    <row r="11" spans="1:12" s="1" customFormat="1" ht="18" customHeight="1">
      <c r="A11" s="881"/>
      <c r="B11" s="919"/>
      <c r="C11" s="919"/>
      <c r="D11" s="919"/>
      <c r="E11" s="919"/>
      <c r="F11" s="919"/>
      <c r="G11" s="931"/>
      <c r="H11" s="919"/>
      <c r="I11" s="919"/>
      <c r="J11" s="919"/>
      <c r="K11" s="919"/>
      <c r="L11" s="920"/>
    </row>
    <row r="12" spans="1:12" s="1" customFormat="1" ht="18" customHeight="1">
      <c r="A12" s="881"/>
      <c r="B12" s="919"/>
      <c r="C12" s="919"/>
      <c r="D12" s="919"/>
      <c r="E12" s="919"/>
      <c r="F12" s="919"/>
      <c r="G12" s="931"/>
      <c r="H12" s="919"/>
      <c r="I12" s="919"/>
      <c r="J12" s="919"/>
      <c r="K12" s="919"/>
      <c r="L12" s="920"/>
    </row>
    <row r="13" spans="1:12" s="1" customFormat="1" ht="18" customHeight="1">
      <c r="A13" s="881"/>
      <c r="B13" s="919"/>
      <c r="C13" s="919"/>
      <c r="D13" s="919"/>
      <c r="E13" s="919"/>
      <c r="F13" s="919"/>
      <c r="G13" s="931"/>
      <c r="H13" s="919"/>
      <c r="I13" s="919"/>
      <c r="J13" s="919"/>
      <c r="K13" s="919"/>
      <c r="L13" s="920"/>
    </row>
    <row r="14" spans="1:12" s="1" customFormat="1" ht="18" customHeight="1">
      <c r="A14" s="881"/>
      <c r="B14" s="919"/>
      <c r="C14" s="919"/>
      <c r="D14" s="919"/>
      <c r="E14" s="919"/>
      <c r="F14" s="919"/>
      <c r="G14" s="931"/>
      <c r="H14" s="919"/>
      <c r="I14" s="919"/>
      <c r="J14" s="919"/>
      <c r="K14" s="919"/>
      <c r="L14" s="920"/>
    </row>
    <row r="15" spans="1:12" s="1" customFormat="1" ht="18" customHeight="1">
      <c r="A15" s="881"/>
      <c r="B15" s="919"/>
      <c r="C15" s="919"/>
      <c r="D15" s="919"/>
      <c r="E15" s="919"/>
      <c r="F15" s="919"/>
      <c r="G15" s="931"/>
      <c r="H15" s="919"/>
      <c r="I15" s="919"/>
      <c r="J15" s="919"/>
      <c r="K15" s="919"/>
      <c r="L15" s="920"/>
    </row>
    <row r="16" spans="1:12" s="1" customFormat="1" ht="18" customHeight="1">
      <c r="A16" s="881"/>
      <c r="B16" s="919"/>
      <c r="C16" s="919"/>
      <c r="D16" s="919"/>
      <c r="E16" s="919"/>
      <c r="F16" s="919"/>
      <c r="G16" s="931"/>
      <c r="H16" s="919"/>
      <c r="I16" s="919"/>
      <c r="J16" s="919"/>
      <c r="K16" s="919"/>
      <c r="L16" s="920"/>
    </row>
    <row r="17" spans="1:12" s="1" customFormat="1" ht="18" customHeight="1">
      <c r="A17" s="881"/>
      <c r="B17" s="919"/>
      <c r="C17" s="919"/>
      <c r="D17" s="919"/>
      <c r="E17" s="919"/>
      <c r="F17" s="919"/>
      <c r="G17" s="931"/>
      <c r="H17" s="919"/>
      <c r="I17" s="919"/>
      <c r="J17" s="919"/>
      <c r="K17" s="919"/>
      <c r="L17" s="920"/>
    </row>
    <row r="18" spans="1:12" s="1" customFormat="1" ht="18" customHeight="1">
      <c r="A18" s="881"/>
      <c r="B18" s="919"/>
      <c r="C18" s="919"/>
      <c r="D18" s="919"/>
      <c r="E18" s="919"/>
      <c r="F18" s="919"/>
      <c r="G18" s="931"/>
      <c r="H18" s="919"/>
      <c r="I18" s="919"/>
      <c r="J18" s="919"/>
      <c r="K18" s="919"/>
      <c r="L18" s="920"/>
    </row>
    <row r="19" spans="1:12" ht="18" customHeight="1">
      <c r="A19" s="921"/>
      <c r="B19" s="922"/>
      <c r="C19" s="922"/>
      <c r="D19" s="922"/>
      <c r="E19" s="922"/>
      <c r="F19" s="922"/>
      <c r="G19" s="932"/>
      <c r="H19" s="922"/>
      <c r="I19" s="922"/>
      <c r="J19" s="922"/>
      <c r="K19" s="922"/>
      <c r="L19" s="923"/>
    </row>
    <row r="20" spans="1:12" ht="18" customHeight="1">
      <c r="A20" s="921"/>
      <c r="B20" s="922"/>
      <c r="C20" s="922"/>
      <c r="D20" s="922"/>
      <c r="E20" s="922"/>
      <c r="F20" s="922"/>
      <c r="G20" s="932"/>
      <c r="H20" s="922"/>
      <c r="I20" s="922"/>
      <c r="J20" s="922"/>
      <c r="K20" s="922"/>
      <c r="L20" s="923"/>
    </row>
    <row r="21" spans="1:12" ht="18" customHeight="1">
      <c r="A21" s="921"/>
      <c r="B21" s="922"/>
      <c r="C21" s="922"/>
      <c r="D21" s="922"/>
      <c r="E21" s="922"/>
      <c r="F21" s="922"/>
      <c r="G21" s="932"/>
      <c r="H21" s="922"/>
      <c r="I21" s="922"/>
      <c r="J21" s="922"/>
      <c r="K21" s="922"/>
      <c r="L21" s="923"/>
    </row>
    <row r="22" spans="1:12" ht="18" customHeight="1">
      <c r="A22" s="921"/>
      <c r="B22" s="922"/>
      <c r="C22" s="922"/>
      <c r="D22" s="922"/>
      <c r="E22" s="922"/>
      <c r="F22" s="922"/>
      <c r="G22" s="932"/>
      <c r="H22" s="922"/>
      <c r="I22" s="922"/>
      <c r="J22" s="922"/>
      <c r="K22" s="922"/>
      <c r="L22" s="923"/>
    </row>
    <row r="23" spans="1:12" ht="18" customHeight="1">
      <c r="A23" s="921"/>
      <c r="B23" s="922"/>
      <c r="C23" s="922"/>
      <c r="D23" s="922"/>
      <c r="E23" s="922"/>
      <c r="F23" s="922"/>
      <c r="G23" s="932"/>
      <c r="H23" s="922"/>
      <c r="I23" s="922"/>
      <c r="J23" s="922"/>
      <c r="K23" s="922"/>
      <c r="L23" s="923"/>
    </row>
    <row r="24" spans="1:12" ht="18" customHeight="1">
      <c r="A24" s="921"/>
      <c r="B24" s="922"/>
      <c r="C24" s="922"/>
      <c r="D24" s="922"/>
      <c r="E24" s="922"/>
      <c r="F24" s="922"/>
      <c r="G24" s="932"/>
      <c r="H24" s="922"/>
      <c r="I24" s="922"/>
      <c r="J24" s="922"/>
      <c r="K24" s="922"/>
      <c r="L24" s="923"/>
    </row>
    <row r="25" spans="1:12" ht="18" customHeight="1">
      <c r="A25" s="921"/>
      <c r="B25" s="922"/>
      <c r="C25" s="922"/>
      <c r="D25" s="922"/>
      <c r="E25" s="922"/>
      <c r="F25" s="922"/>
      <c r="G25" s="932"/>
      <c r="H25" s="922"/>
      <c r="I25" s="922"/>
      <c r="J25" s="922"/>
      <c r="K25" s="922"/>
      <c r="L25" s="923"/>
    </row>
    <row r="26" spans="1:12" ht="18" customHeight="1">
      <c r="A26" s="921"/>
      <c r="B26" s="922"/>
      <c r="C26" s="922"/>
      <c r="D26" s="922"/>
      <c r="E26" s="922"/>
      <c r="F26" s="922"/>
      <c r="G26" s="932"/>
      <c r="H26" s="922"/>
      <c r="I26" s="922"/>
      <c r="J26" s="922"/>
      <c r="K26" s="922"/>
      <c r="L26" s="923"/>
    </row>
    <row r="27" spans="1:12" ht="18" customHeight="1">
      <c r="A27" s="921"/>
      <c r="B27" s="922"/>
      <c r="C27" s="922"/>
      <c r="D27" s="922"/>
      <c r="E27" s="922"/>
      <c r="F27" s="922"/>
      <c r="G27" s="932"/>
      <c r="H27" s="922"/>
      <c r="I27" s="922"/>
      <c r="J27" s="922"/>
      <c r="K27" s="922"/>
      <c r="L27" s="923"/>
    </row>
    <row r="28" spans="1:12" ht="18" customHeight="1">
      <c r="A28" s="924"/>
      <c r="B28" s="925"/>
      <c r="C28" s="925"/>
      <c r="D28" s="925"/>
      <c r="E28" s="925"/>
      <c r="F28" s="925"/>
      <c r="G28" s="933"/>
      <c r="H28" s="925"/>
      <c r="I28" s="925"/>
      <c r="J28" s="925"/>
      <c r="K28" s="925"/>
      <c r="L28" s="926"/>
    </row>
  </sheetData>
  <pageMargins left="0.33" right="0.31" top="0.44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ED84E-E106-4C52-9CFB-4062A2E68D6C}">
  <sheetPr>
    <tabColor rgb="FFFFFF00"/>
  </sheetPr>
  <dimension ref="A1:L627"/>
  <sheetViews>
    <sheetView tabSelected="1" topLeftCell="A23" zoomScale="116" workbookViewId="0">
      <pane xSplit="25700" topLeftCell="M1"/>
      <selection activeCell="C75" sqref="C75"/>
      <selection pane="topRight" activeCell="Q386" sqref="Q386"/>
    </sheetView>
  </sheetViews>
  <sheetFormatPr baseColWidth="10" defaultColWidth="8.83203125" defaultRowHeight="15"/>
  <cols>
    <col min="1" max="1" width="4.1640625" customWidth="1"/>
    <col min="2" max="2" width="10.6640625" customWidth="1"/>
    <col min="3" max="3" width="57.1640625" customWidth="1"/>
    <col min="4" max="4" width="5.1640625" style="3" customWidth="1"/>
    <col min="5" max="5" width="8.5" style="421" customWidth="1"/>
    <col min="6" max="6" width="9.1640625" customWidth="1"/>
    <col min="7" max="7" width="13.5" style="98" customWidth="1"/>
    <col min="8" max="8" width="7.1640625" customWidth="1"/>
    <col min="9" max="9" width="7.6640625" style="20" customWidth="1"/>
    <col min="10" max="10" width="9.1640625" style="111" customWidth="1"/>
    <col min="11" max="11" width="5.5" style="20" customWidth="1"/>
    <col min="12" max="12" width="6.1640625" style="26" customWidth="1"/>
  </cols>
  <sheetData>
    <row r="1" spans="1:12" s="9" customFormat="1" ht="15" customHeight="1">
      <c r="A1" s="4"/>
      <c r="B1" s="5" t="s">
        <v>8</v>
      </c>
      <c r="C1" s="6" t="s">
        <v>21</v>
      </c>
      <c r="D1" s="27"/>
      <c r="E1" s="882" t="s">
        <v>9</v>
      </c>
      <c r="F1" s="5"/>
      <c r="G1" s="94" t="s">
        <v>10</v>
      </c>
      <c r="H1" s="8"/>
      <c r="I1" s="21"/>
      <c r="J1" s="113" t="s">
        <v>22</v>
      </c>
      <c r="K1" s="21"/>
      <c r="L1" s="24"/>
    </row>
    <row r="2" spans="1:12" s="9" customFormat="1" ht="15" customHeight="1">
      <c r="A2" s="10"/>
      <c r="B2" s="11" t="s">
        <v>11</v>
      </c>
      <c r="C2" s="12" t="s">
        <v>23</v>
      </c>
      <c r="D2" s="28"/>
      <c r="E2" s="883"/>
      <c r="F2" s="13"/>
      <c r="G2" s="95"/>
      <c r="H2" s="14"/>
      <c r="I2" s="22"/>
      <c r="J2" s="114"/>
      <c r="K2" s="22"/>
      <c r="L2" s="25"/>
    </row>
    <row r="3" spans="1:12" s="16" customFormat="1" ht="16.75" customHeight="1" thickBot="1">
      <c r="A3" s="108" t="s">
        <v>12</v>
      </c>
      <c r="B3" s="108" t="s">
        <v>13</v>
      </c>
      <c r="C3" s="108" t="s">
        <v>14</v>
      </c>
      <c r="D3" s="17" t="s">
        <v>15</v>
      </c>
      <c r="E3" s="884" t="s">
        <v>16</v>
      </c>
      <c r="F3" s="17" t="s">
        <v>17</v>
      </c>
      <c r="G3" s="96" t="s">
        <v>18</v>
      </c>
      <c r="H3" s="18" t="s">
        <v>47</v>
      </c>
      <c r="I3" s="19" t="s">
        <v>19</v>
      </c>
      <c r="J3" s="19" t="s">
        <v>20</v>
      </c>
      <c r="K3" s="109" t="s">
        <v>19</v>
      </c>
      <c r="L3" s="23" t="s">
        <v>20</v>
      </c>
    </row>
    <row r="4" spans="1:12" s="33" customFormat="1" ht="6" customHeight="1" thickTop="1">
      <c r="A4" s="29"/>
      <c r="B4" s="29"/>
      <c r="C4" s="29"/>
      <c r="D4" s="29"/>
      <c r="E4" s="885"/>
      <c r="F4" s="29"/>
      <c r="G4" s="97"/>
      <c r="H4" s="30"/>
      <c r="I4" s="31"/>
      <c r="J4" s="31"/>
      <c r="K4" s="110"/>
      <c r="L4" s="32"/>
    </row>
    <row r="5" spans="1:12" ht="20.5" customHeight="1">
      <c r="A5" s="715"/>
      <c r="B5" s="715"/>
      <c r="C5" s="68" t="s">
        <v>275</v>
      </c>
      <c r="D5" s="69"/>
      <c r="E5" s="900"/>
      <c r="F5" s="840"/>
      <c r="G5" s="101">
        <f>SUM(G6:G21)</f>
        <v>0</v>
      </c>
      <c r="H5" s="716"/>
      <c r="I5" s="717"/>
      <c r="J5" s="718">
        <f>SUM(J6:J21)</f>
        <v>0</v>
      </c>
      <c r="K5" s="717"/>
      <c r="L5" s="719">
        <f>SUM(L6:L21)</f>
        <v>0</v>
      </c>
    </row>
    <row r="6" spans="1:12" ht="22.25" customHeight="1">
      <c r="A6" s="720">
        <v>1</v>
      </c>
      <c r="B6" s="34">
        <v>131451105</v>
      </c>
      <c r="C6" s="39" t="s">
        <v>276</v>
      </c>
      <c r="D6" s="52" t="s">
        <v>40</v>
      </c>
      <c r="E6" s="754">
        <v>504.81698</v>
      </c>
      <c r="F6" s="841"/>
      <c r="G6" s="721">
        <f>F6*E6</f>
        <v>0</v>
      </c>
      <c r="H6" s="722" t="s">
        <v>46</v>
      </c>
      <c r="I6" s="723">
        <v>0</v>
      </c>
      <c r="J6" s="724">
        <f>I6*E6</f>
        <v>0</v>
      </c>
      <c r="K6" s="725"/>
      <c r="L6" s="726">
        <f>K6*E6</f>
        <v>0</v>
      </c>
    </row>
    <row r="7" spans="1:12">
      <c r="A7" s="720"/>
      <c r="B7" s="36"/>
      <c r="C7" s="37" t="s">
        <v>278</v>
      </c>
      <c r="D7" s="38" t="s">
        <v>66</v>
      </c>
      <c r="E7" s="57">
        <v>437.19749999999999</v>
      </c>
      <c r="F7" s="841"/>
      <c r="G7" s="721"/>
      <c r="H7" s="727"/>
      <c r="I7" s="723"/>
      <c r="J7" s="724"/>
      <c r="K7" s="725"/>
      <c r="L7" s="726"/>
    </row>
    <row r="8" spans="1:12">
      <c r="A8" s="720"/>
      <c r="B8" s="36"/>
      <c r="C8" s="37" t="s">
        <v>279</v>
      </c>
      <c r="D8" s="38" t="s">
        <v>66</v>
      </c>
      <c r="E8" s="57">
        <v>67.61948000000001</v>
      </c>
      <c r="F8" s="841"/>
      <c r="G8" s="721"/>
      <c r="H8" s="727"/>
      <c r="I8" s="723"/>
      <c r="J8" s="724"/>
      <c r="K8" s="725"/>
      <c r="L8" s="726"/>
    </row>
    <row r="9" spans="1:12" ht="26">
      <c r="A9" s="720">
        <f>A6+1</f>
        <v>2</v>
      </c>
      <c r="B9" s="34">
        <v>132451104</v>
      </c>
      <c r="C9" s="39" t="s">
        <v>270</v>
      </c>
      <c r="D9" s="52" t="s">
        <v>40</v>
      </c>
      <c r="E9" s="754">
        <v>24.603550000000002</v>
      </c>
      <c r="F9" s="841"/>
      <c r="G9" s="721">
        <f>F9*E9</f>
        <v>0</v>
      </c>
      <c r="H9" s="722" t="s">
        <v>46</v>
      </c>
      <c r="I9" s="723">
        <v>0</v>
      </c>
      <c r="J9" s="724">
        <f t="shared" ref="J9" si="0">I9*E9</f>
        <v>0</v>
      </c>
      <c r="K9" s="728"/>
      <c r="L9" s="726">
        <f t="shared" ref="L9" si="1">K9*E9</f>
        <v>0</v>
      </c>
    </row>
    <row r="10" spans="1:12" ht="15" customHeight="1">
      <c r="A10" s="720"/>
      <c r="B10" s="36"/>
      <c r="C10" s="37" t="s">
        <v>277</v>
      </c>
      <c r="D10" s="38" t="s">
        <v>66</v>
      </c>
      <c r="E10" s="886">
        <v>13.290550000000001</v>
      </c>
      <c r="F10" s="841"/>
      <c r="G10" s="721"/>
      <c r="H10" s="727"/>
      <c r="I10" s="723"/>
      <c r="J10" s="724"/>
      <c r="K10" s="725"/>
      <c r="L10" s="726"/>
    </row>
    <row r="11" spans="1:12" ht="15" customHeight="1">
      <c r="A11" s="720"/>
      <c r="B11" s="36"/>
      <c r="C11" s="37" t="s">
        <v>280</v>
      </c>
      <c r="D11" s="38" t="s">
        <v>66</v>
      </c>
      <c r="E11" s="886">
        <v>11.313000000000001</v>
      </c>
      <c r="F11" s="841"/>
      <c r="G11" s="721"/>
      <c r="H11" s="727"/>
      <c r="I11" s="723"/>
      <c r="J11" s="724"/>
      <c r="K11" s="725"/>
      <c r="L11" s="726"/>
    </row>
    <row r="12" spans="1:12" s="33" customFormat="1" ht="23.5" customHeight="1">
      <c r="A12" s="720">
        <f>A9+1</f>
        <v>3</v>
      </c>
      <c r="B12" s="34">
        <v>132451255</v>
      </c>
      <c r="C12" s="39" t="s">
        <v>271</v>
      </c>
      <c r="D12" s="52" t="s">
        <v>40</v>
      </c>
      <c r="E12" s="754">
        <v>21.120885000000001</v>
      </c>
      <c r="F12" s="841"/>
      <c r="G12" s="721">
        <f>F12*E12</f>
        <v>0</v>
      </c>
      <c r="H12" s="722" t="s">
        <v>46</v>
      </c>
      <c r="I12" s="723">
        <v>0</v>
      </c>
      <c r="J12" s="724">
        <f t="shared" ref="J12" si="2">I12*E12</f>
        <v>0</v>
      </c>
      <c r="K12" s="728"/>
      <c r="L12" s="726">
        <f t="shared" ref="L12" si="3">K12*E12</f>
        <v>0</v>
      </c>
    </row>
    <row r="13" spans="1:12" s="33" customFormat="1" ht="14.5" customHeight="1">
      <c r="A13" s="720"/>
      <c r="B13" s="34"/>
      <c r="C13" s="37" t="s">
        <v>281</v>
      </c>
      <c r="D13" s="38" t="s">
        <v>66</v>
      </c>
      <c r="E13" s="886">
        <v>21.120885000000001</v>
      </c>
      <c r="F13" s="841"/>
      <c r="G13" s="721"/>
      <c r="H13" s="722"/>
      <c r="I13" s="723"/>
      <c r="J13" s="724"/>
      <c r="K13" s="728"/>
      <c r="L13" s="726"/>
    </row>
    <row r="14" spans="1:12" s="33" customFormat="1" ht="25.25" customHeight="1">
      <c r="A14" s="720">
        <f>A12+1</f>
        <v>4</v>
      </c>
      <c r="B14" s="34">
        <v>139951101</v>
      </c>
      <c r="C14" s="39" t="s">
        <v>272</v>
      </c>
      <c r="D14" s="52" t="s">
        <v>40</v>
      </c>
      <c r="E14" s="754">
        <v>50.481698000000002</v>
      </c>
      <c r="F14" s="841"/>
      <c r="G14" s="721">
        <f t="shared" ref="G14:G21" si="4">F14*E14</f>
        <v>0</v>
      </c>
      <c r="H14" s="722" t="s">
        <v>46</v>
      </c>
      <c r="I14" s="723">
        <v>0</v>
      </c>
      <c r="J14" s="724">
        <f t="shared" ref="J14" si="5">I14*E14</f>
        <v>0</v>
      </c>
      <c r="K14" s="728"/>
      <c r="L14" s="726">
        <f t="shared" ref="L14" si="6">K14*E14</f>
        <v>0</v>
      </c>
    </row>
    <row r="15" spans="1:12" s="33" customFormat="1" ht="15.5" customHeight="1">
      <c r="A15" s="720"/>
      <c r="B15" s="34"/>
      <c r="C15" s="37" t="s">
        <v>282</v>
      </c>
      <c r="D15" s="38" t="s">
        <v>66</v>
      </c>
      <c r="E15" s="57">
        <v>50.481698000000002</v>
      </c>
      <c r="F15" s="841"/>
      <c r="G15" s="721"/>
      <c r="H15" s="722"/>
      <c r="I15" s="723"/>
      <c r="J15" s="724"/>
      <c r="K15" s="728"/>
      <c r="L15" s="726"/>
    </row>
    <row r="16" spans="1:12" s="33" customFormat="1" ht="27" customHeight="1">
      <c r="A16" s="720">
        <f>A14+1</f>
        <v>5</v>
      </c>
      <c r="B16" s="34">
        <v>162751137</v>
      </c>
      <c r="C16" s="39" t="s">
        <v>273</v>
      </c>
      <c r="D16" s="52" t="s">
        <v>40</v>
      </c>
      <c r="E16" s="754">
        <v>469.94141500000001</v>
      </c>
      <c r="F16" s="841"/>
      <c r="G16" s="721">
        <f t="shared" si="4"/>
        <v>0</v>
      </c>
      <c r="H16" s="722" t="s">
        <v>46</v>
      </c>
      <c r="I16" s="723">
        <v>0</v>
      </c>
      <c r="J16" s="724">
        <f t="shared" ref="J16" si="7">I16*E16</f>
        <v>0</v>
      </c>
      <c r="K16" s="728"/>
      <c r="L16" s="726">
        <f t="shared" ref="L16" si="8">K16*E16</f>
        <v>0</v>
      </c>
    </row>
    <row r="17" spans="1:12" s="33" customFormat="1" ht="20.5" customHeight="1">
      <c r="A17" s="720">
        <f t="shared" ref="A17" si="9">A16+1</f>
        <v>6</v>
      </c>
      <c r="B17" s="34">
        <v>174151101</v>
      </c>
      <c r="C17" s="39" t="s">
        <v>274</v>
      </c>
      <c r="D17" s="52" t="s">
        <v>40</v>
      </c>
      <c r="E17" s="754">
        <v>80.600000000000009</v>
      </c>
      <c r="F17" s="841"/>
      <c r="G17" s="721">
        <f t="shared" si="4"/>
        <v>0</v>
      </c>
      <c r="H17" s="722" t="s">
        <v>46</v>
      </c>
      <c r="I17" s="723">
        <v>0</v>
      </c>
      <c r="J17" s="724">
        <f t="shared" ref="J17:J21" si="10">I17*E17</f>
        <v>0</v>
      </c>
      <c r="K17" s="728"/>
      <c r="L17" s="726">
        <f t="shared" ref="L17:L21" si="11">K17*E17</f>
        <v>0</v>
      </c>
    </row>
    <row r="18" spans="1:12" s="33" customFormat="1" ht="20.5" customHeight="1">
      <c r="A18" s="720"/>
      <c r="B18" s="34"/>
      <c r="C18" s="37" t="s">
        <v>283</v>
      </c>
      <c r="D18" s="38" t="s">
        <v>66</v>
      </c>
      <c r="E18" s="57">
        <v>80.600000000000009</v>
      </c>
      <c r="F18" s="841"/>
      <c r="G18" s="721"/>
      <c r="H18" s="722"/>
      <c r="I18" s="723"/>
      <c r="J18" s="724"/>
      <c r="K18" s="728"/>
      <c r="L18" s="726"/>
    </row>
    <row r="19" spans="1:12" s="33" customFormat="1" ht="27.5" customHeight="1">
      <c r="A19" s="720">
        <f>A17+1</f>
        <v>7</v>
      </c>
      <c r="B19" s="729">
        <v>162251121</v>
      </c>
      <c r="C19" s="729" t="s">
        <v>286</v>
      </c>
      <c r="D19" s="730" t="s">
        <v>285</v>
      </c>
      <c r="E19" s="754">
        <v>161.20000000000002</v>
      </c>
      <c r="F19" s="841"/>
      <c r="G19" s="721">
        <f t="shared" ref="G19:G20" si="12">F19*E19</f>
        <v>0</v>
      </c>
      <c r="H19" s="722" t="s">
        <v>46</v>
      </c>
      <c r="I19" s="723">
        <v>0</v>
      </c>
      <c r="J19" s="724">
        <f t="shared" ref="J19:J20" si="13">I19*E19</f>
        <v>0</v>
      </c>
      <c r="K19" s="728"/>
      <c r="L19" s="726">
        <f t="shared" ref="L19:L20" si="14">K19*E19</f>
        <v>0</v>
      </c>
    </row>
    <row r="20" spans="1:12" s="33" customFormat="1" ht="20.5" customHeight="1">
      <c r="A20" s="720">
        <f t="shared" ref="A20:A21" si="15">A19+1</f>
        <v>8</v>
      </c>
      <c r="B20" s="729">
        <v>167151112</v>
      </c>
      <c r="C20" s="729" t="s">
        <v>284</v>
      </c>
      <c r="D20" s="730" t="s">
        <v>285</v>
      </c>
      <c r="E20" s="754">
        <v>80.600000000000009</v>
      </c>
      <c r="F20" s="841"/>
      <c r="G20" s="721">
        <f t="shared" si="12"/>
        <v>0</v>
      </c>
      <c r="H20" s="722" t="s">
        <v>46</v>
      </c>
      <c r="I20" s="723">
        <v>0</v>
      </c>
      <c r="J20" s="724">
        <f t="shared" si="13"/>
        <v>0</v>
      </c>
      <c r="K20" s="728"/>
      <c r="L20" s="726">
        <f t="shared" si="14"/>
        <v>0</v>
      </c>
    </row>
    <row r="21" spans="1:12" s="33" customFormat="1" ht="25.25" customHeight="1">
      <c r="A21" s="720">
        <f t="shared" si="15"/>
        <v>9</v>
      </c>
      <c r="B21" s="34">
        <v>171201231</v>
      </c>
      <c r="C21" s="39" t="s">
        <v>2121</v>
      </c>
      <c r="D21" s="52" t="s">
        <v>4</v>
      </c>
      <c r="E21" s="754">
        <v>1</v>
      </c>
      <c r="F21" s="841"/>
      <c r="G21" s="721">
        <f t="shared" si="4"/>
        <v>0</v>
      </c>
      <c r="H21" s="722" t="s">
        <v>46</v>
      </c>
      <c r="I21" s="723">
        <v>0</v>
      </c>
      <c r="J21" s="724">
        <f t="shared" si="10"/>
        <v>0</v>
      </c>
      <c r="K21" s="728"/>
      <c r="L21" s="726">
        <f t="shared" si="11"/>
        <v>0</v>
      </c>
    </row>
    <row r="22" spans="1:12" s="33" customFormat="1" ht="9.5" customHeight="1">
      <c r="A22" s="29"/>
      <c r="B22" s="29"/>
      <c r="C22" s="29"/>
      <c r="D22" s="29"/>
      <c r="E22" s="885"/>
      <c r="F22" s="842"/>
      <c r="G22" s="97"/>
      <c r="H22" s="29"/>
      <c r="I22" s="29"/>
      <c r="J22" s="31"/>
      <c r="K22" s="31"/>
      <c r="L22" s="29"/>
    </row>
    <row r="23" spans="1:12" ht="18.5" customHeight="1">
      <c r="A23" s="715"/>
      <c r="B23" s="715"/>
      <c r="C23" s="68" t="s">
        <v>24</v>
      </c>
      <c r="D23" s="69"/>
      <c r="E23" s="900"/>
      <c r="F23" s="840"/>
      <c r="G23" s="101">
        <f>SUM(G24:G46)</f>
        <v>0</v>
      </c>
      <c r="H23" s="716"/>
      <c r="I23" s="717"/>
      <c r="J23" s="718">
        <f>SUM(J24:J46)</f>
        <v>799.69086571199989</v>
      </c>
      <c r="K23" s="717"/>
      <c r="L23" s="719">
        <f>SUM(L24:L46)</f>
        <v>0</v>
      </c>
    </row>
    <row r="24" spans="1:12" ht="18" customHeight="1">
      <c r="A24" s="720">
        <f>A21+1</f>
        <v>10</v>
      </c>
      <c r="B24" s="36">
        <v>273323511</v>
      </c>
      <c r="C24" s="39" t="s">
        <v>0</v>
      </c>
      <c r="D24" s="731" t="s">
        <v>6</v>
      </c>
      <c r="E24" s="754">
        <v>187.01999999999998</v>
      </c>
      <c r="F24" s="841"/>
      <c r="G24" s="721">
        <f>F24*E24</f>
        <v>0</v>
      </c>
      <c r="H24" s="722" t="s">
        <v>46</v>
      </c>
      <c r="I24" s="723">
        <v>2.5236100000000001</v>
      </c>
      <c r="J24" s="724">
        <f>I24*E24</f>
        <v>471.96554219999996</v>
      </c>
      <c r="K24" s="725"/>
      <c r="L24" s="726">
        <f>K24*E24</f>
        <v>0</v>
      </c>
    </row>
    <row r="25" spans="1:12">
      <c r="A25" s="720"/>
      <c r="B25" s="36"/>
      <c r="C25" s="37" t="s">
        <v>26</v>
      </c>
      <c r="D25" s="732" t="s">
        <v>25</v>
      </c>
      <c r="E25" s="57">
        <v>187.01999999999998</v>
      </c>
      <c r="F25" s="841"/>
      <c r="G25" s="721"/>
      <c r="H25" s="727"/>
      <c r="I25" s="723"/>
      <c r="J25" s="724"/>
      <c r="K25" s="725"/>
      <c r="L25" s="726"/>
    </row>
    <row r="26" spans="1:12">
      <c r="A26" s="720">
        <f>A24+1</f>
        <v>11</v>
      </c>
      <c r="B26" s="36">
        <v>273351121</v>
      </c>
      <c r="C26" s="39" t="s">
        <v>1</v>
      </c>
      <c r="D26" s="731" t="s">
        <v>7</v>
      </c>
      <c r="E26" s="754">
        <v>654.57000000000016</v>
      </c>
      <c r="F26" s="841"/>
      <c r="G26" s="721">
        <f t="shared" ref="G26:G37" si="16">F26*E26</f>
        <v>0</v>
      </c>
      <c r="H26" s="722" t="s">
        <v>46</v>
      </c>
      <c r="I26" s="723">
        <v>2.9399999999999999E-3</v>
      </c>
      <c r="J26" s="724">
        <f t="shared" ref="J26:J37" si="17">I26*E26</f>
        <v>1.9244358000000004</v>
      </c>
      <c r="K26" s="728"/>
      <c r="L26" s="726">
        <f t="shared" ref="L26:L42" si="18">K26*E26</f>
        <v>0</v>
      </c>
    </row>
    <row r="27" spans="1:12">
      <c r="A27" s="720"/>
      <c r="B27" s="36"/>
      <c r="C27" s="37" t="s">
        <v>27</v>
      </c>
      <c r="D27" s="732" t="s">
        <v>29</v>
      </c>
      <c r="E27" s="57">
        <v>654.57000000000016</v>
      </c>
      <c r="F27" s="841"/>
      <c r="G27" s="721"/>
      <c r="H27" s="727"/>
      <c r="I27" s="723"/>
      <c r="J27" s="724"/>
      <c r="K27" s="728"/>
      <c r="L27" s="726"/>
    </row>
    <row r="28" spans="1:12">
      <c r="A28" s="720">
        <f>A26+1</f>
        <v>12</v>
      </c>
      <c r="B28" s="36">
        <v>273351122</v>
      </c>
      <c r="C28" s="39" t="s">
        <v>2</v>
      </c>
      <c r="D28" s="52" t="s">
        <v>35</v>
      </c>
      <c r="E28" s="754">
        <v>654.57000000000016</v>
      </c>
      <c r="F28" s="841"/>
      <c r="G28" s="721">
        <f t="shared" si="16"/>
        <v>0</v>
      </c>
      <c r="H28" s="722" t="s">
        <v>46</v>
      </c>
      <c r="I28" s="723">
        <v>0</v>
      </c>
      <c r="J28" s="724">
        <f t="shared" si="17"/>
        <v>0</v>
      </c>
      <c r="K28" s="728"/>
      <c r="L28" s="726">
        <f t="shared" si="18"/>
        <v>0</v>
      </c>
    </row>
    <row r="29" spans="1:12">
      <c r="A29" s="720">
        <f>A28+1</f>
        <v>13</v>
      </c>
      <c r="B29" s="36">
        <v>274323511</v>
      </c>
      <c r="C29" s="36" t="s">
        <v>38</v>
      </c>
      <c r="D29" s="52" t="s">
        <v>40</v>
      </c>
      <c r="E29" s="754">
        <v>3.25</v>
      </c>
      <c r="F29" s="841"/>
      <c r="G29" s="721">
        <f>F29*E29</f>
        <v>0</v>
      </c>
      <c r="H29" s="722" t="s">
        <v>46</v>
      </c>
      <c r="I29" s="723">
        <v>2.5236100000000001</v>
      </c>
      <c r="J29" s="724">
        <f>I29*E29</f>
        <v>8.2017325000000003</v>
      </c>
      <c r="K29" s="725"/>
      <c r="L29" s="726">
        <f>K29*E29</f>
        <v>0</v>
      </c>
    </row>
    <row r="30" spans="1:12">
      <c r="A30" s="720"/>
      <c r="B30" s="36"/>
      <c r="C30" s="37" t="s">
        <v>39</v>
      </c>
      <c r="D30" s="732" t="s">
        <v>25</v>
      </c>
      <c r="E30" s="57">
        <v>3.25</v>
      </c>
      <c r="F30" s="841"/>
      <c r="G30" s="721"/>
      <c r="H30" s="727"/>
      <c r="I30" s="723"/>
      <c r="J30" s="724"/>
      <c r="K30" s="728"/>
      <c r="L30" s="726"/>
    </row>
    <row r="31" spans="1:12">
      <c r="A31" s="720">
        <f>A29+1</f>
        <v>14</v>
      </c>
      <c r="B31" s="34">
        <v>274351121</v>
      </c>
      <c r="C31" s="39" t="s">
        <v>41</v>
      </c>
      <c r="D31" s="52" t="s">
        <v>35</v>
      </c>
      <c r="E31" s="754">
        <v>3.3479999999999999</v>
      </c>
      <c r="F31" s="843"/>
      <c r="G31" s="721">
        <f>F31*E31</f>
        <v>0</v>
      </c>
      <c r="H31" s="722" t="s">
        <v>46</v>
      </c>
      <c r="I31" s="723">
        <v>2.6900000000000001E-3</v>
      </c>
      <c r="J31" s="724">
        <f>I31*E31</f>
        <v>9.0061199999999994E-3</v>
      </c>
      <c r="K31" s="725"/>
      <c r="L31" s="726">
        <f>K31*E31</f>
        <v>0</v>
      </c>
    </row>
    <row r="32" spans="1:12">
      <c r="A32" s="720"/>
      <c r="B32" s="34"/>
      <c r="C32" s="37" t="s">
        <v>44</v>
      </c>
      <c r="D32" s="38" t="s">
        <v>34</v>
      </c>
      <c r="E32" s="57">
        <v>3.3479999999999999</v>
      </c>
      <c r="F32" s="844"/>
      <c r="G32" s="721"/>
      <c r="H32" s="727"/>
      <c r="I32" s="723"/>
      <c r="J32" s="724"/>
      <c r="K32" s="725"/>
      <c r="L32" s="726"/>
    </row>
    <row r="33" spans="1:12">
      <c r="A33" s="720">
        <f>A31+1</f>
        <v>15</v>
      </c>
      <c r="B33" s="34">
        <v>274351122</v>
      </c>
      <c r="C33" s="39" t="s">
        <v>42</v>
      </c>
      <c r="D33" s="52" t="s">
        <v>35</v>
      </c>
      <c r="E33" s="754">
        <v>3.3479999999999999</v>
      </c>
      <c r="F33" s="841"/>
      <c r="G33" s="721">
        <f>F33*E33</f>
        <v>0</v>
      </c>
      <c r="H33" s="722" t="s">
        <v>46</v>
      </c>
      <c r="I33" s="723">
        <v>0</v>
      </c>
      <c r="J33" s="724">
        <f>I33*E33</f>
        <v>0</v>
      </c>
      <c r="K33" s="725"/>
      <c r="L33" s="726">
        <f>K33*E33</f>
        <v>0</v>
      </c>
    </row>
    <row r="34" spans="1:12">
      <c r="A34" s="720">
        <f t="shared" ref="A34:A35" si="19">A33+1</f>
        <v>16</v>
      </c>
      <c r="B34" s="963">
        <v>274361821</v>
      </c>
      <c r="C34" s="964" t="s">
        <v>43</v>
      </c>
      <c r="D34" s="965" t="s">
        <v>4</v>
      </c>
      <c r="E34" s="966">
        <v>0.40600000000000003</v>
      </c>
      <c r="F34" s="841"/>
      <c r="G34" s="721">
        <f>F34*E34</f>
        <v>0</v>
      </c>
      <c r="H34" s="722" t="s">
        <v>46</v>
      </c>
      <c r="I34" s="723">
        <v>1.0606199999999999</v>
      </c>
      <c r="J34" s="724">
        <f>I34*E34</f>
        <v>0.43061171999999998</v>
      </c>
      <c r="K34" s="728"/>
      <c r="L34" s="726"/>
    </row>
    <row r="35" spans="1:12">
      <c r="A35" s="720">
        <f t="shared" si="19"/>
        <v>17</v>
      </c>
      <c r="B35" s="967">
        <v>273361821</v>
      </c>
      <c r="C35" s="964" t="s">
        <v>3</v>
      </c>
      <c r="D35" s="968" t="s">
        <v>4</v>
      </c>
      <c r="E35" s="966">
        <v>24.313000000000002</v>
      </c>
      <c r="F35" s="841"/>
      <c r="G35" s="721">
        <f t="shared" si="16"/>
        <v>0</v>
      </c>
      <c r="H35" s="722" t="s">
        <v>46</v>
      </c>
      <c r="I35" s="733">
        <v>1.0606199999999999</v>
      </c>
      <c r="J35" s="724">
        <f t="shared" si="17"/>
        <v>25.78685406</v>
      </c>
      <c r="K35" s="728"/>
      <c r="L35" s="726">
        <f t="shared" si="18"/>
        <v>0</v>
      </c>
    </row>
    <row r="36" spans="1:12">
      <c r="A36" s="720"/>
      <c r="B36" s="36"/>
      <c r="C36" s="37" t="s">
        <v>28</v>
      </c>
      <c r="D36" s="732" t="s">
        <v>4</v>
      </c>
      <c r="E36" s="57">
        <v>24.313000000000002</v>
      </c>
      <c r="F36" s="841"/>
      <c r="G36" s="721"/>
      <c r="H36" s="727"/>
      <c r="I36" s="733"/>
      <c r="J36" s="724"/>
      <c r="K36" s="728"/>
      <c r="L36" s="726"/>
    </row>
    <row r="37" spans="1:12">
      <c r="A37" s="720">
        <f>A35+1</f>
        <v>18</v>
      </c>
      <c r="B37" s="36">
        <v>279323111</v>
      </c>
      <c r="C37" s="39" t="s">
        <v>5</v>
      </c>
      <c r="D37" s="731" t="s">
        <v>6</v>
      </c>
      <c r="E37" s="754">
        <v>64.09</v>
      </c>
      <c r="F37" s="841"/>
      <c r="G37" s="721">
        <f t="shared" si="16"/>
        <v>0</v>
      </c>
      <c r="H37" s="722" t="s">
        <v>46</v>
      </c>
      <c r="I37" s="723">
        <v>2.5234999999999999</v>
      </c>
      <c r="J37" s="724">
        <f t="shared" si="17"/>
        <v>161.73111499999999</v>
      </c>
      <c r="K37" s="728"/>
      <c r="L37" s="726">
        <f t="shared" si="18"/>
        <v>0</v>
      </c>
    </row>
    <row r="38" spans="1:12">
      <c r="A38" s="715"/>
      <c r="B38" s="715"/>
      <c r="C38" s="37" t="s">
        <v>30</v>
      </c>
      <c r="D38" s="732" t="s">
        <v>25</v>
      </c>
      <c r="E38" s="57">
        <v>64.09</v>
      </c>
      <c r="F38" s="845"/>
      <c r="G38" s="734"/>
      <c r="H38" s="715"/>
      <c r="I38" s="717"/>
      <c r="J38" s="735"/>
      <c r="K38" s="717"/>
      <c r="L38" s="726"/>
    </row>
    <row r="39" spans="1:12">
      <c r="A39" s="720">
        <f>A37+1</f>
        <v>19</v>
      </c>
      <c r="B39" s="34">
        <v>279351311</v>
      </c>
      <c r="C39" s="39" t="s">
        <v>31</v>
      </c>
      <c r="D39" s="52" t="s">
        <v>35</v>
      </c>
      <c r="E39" s="754">
        <v>224.31500000000003</v>
      </c>
      <c r="F39" s="846"/>
      <c r="G39" s="737">
        <f t="shared" ref="G39:G42" si="20">F39*E39</f>
        <v>0</v>
      </c>
      <c r="H39" s="722" t="s">
        <v>46</v>
      </c>
      <c r="I39" s="728">
        <v>3.46E-3</v>
      </c>
      <c r="J39" s="738">
        <f t="shared" ref="J39:J42" si="21">I39*E39</f>
        <v>0.77612990000000004</v>
      </c>
      <c r="K39" s="717"/>
      <c r="L39" s="726">
        <f t="shared" si="18"/>
        <v>0</v>
      </c>
    </row>
    <row r="40" spans="1:12">
      <c r="A40" s="720"/>
      <c r="B40" s="34"/>
      <c r="C40" s="37" t="s">
        <v>36</v>
      </c>
      <c r="D40" s="38" t="s">
        <v>34</v>
      </c>
      <c r="E40" s="57">
        <v>224.31500000000003</v>
      </c>
      <c r="F40" s="846"/>
      <c r="G40" s="737"/>
      <c r="H40" s="736"/>
      <c r="I40" s="728"/>
      <c r="J40" s="738"/>
      <c r="K40" s="717"/>
      <c r="L40" s="726"/>
    </row>
    <row r="41" spans="1:12">
      <c r="A41" s="720">
        <f>A39+1</f>
        <v>20</v>
      </c>
      <c r="B41" s="34">
        <v>279351312</v>
      </c>
      <c r="C41" s="39" t="s">
        <v>32</v>
      </c>
      <c r="D41" s="52" t="s">
        <v>35</v>
      </c>
      <c r="E41" s="754">
        <v>224.31500000000003</v>
      </c>
      <c r="F41" s="846"/>
      <c r="G41" s="737">
        <f t="shared" si="20"/>
        <v>0</v>
      </c>
      <c r="H41" s="722" t="s">
        <v>46</v>
      </c>
      <c r="I41" s="728">
        <v>0</v>
      </c>
      <c r="J41" s="738">
        <f t="shared" si="21"/>
        <v>0</v>
      </c>
      <c r="K41" s="717"/>
      <c r="L41" s="726">
        <f t="shared" si="18"/>
        <v>0</v>
      </c>
    </row>
    <row r="42" spans="1:12">
      <c r="A42" s="720">
        <f t="shared" ref="A42" si="22">A41+1</f>
        <v>21</v>
      </c>
      <c r="B42" s="963">
        <v>279361821</v>
      </c>
      <c r="C42" s="964" t="s">
        <v>33</v>
      </c>
      <c r="D42" s="965" t="s">
        <v>4</v>
      </c>
      <c r="E42" s="966">
        <v>7.9190000000000005</v>
      </c>
      <c r="F42" s="846"/>
      <c r="G42" s="737">
        <f t="shared" si="20"/>
        <v>0</v>
      </c>
      <c r="H42" s="722" t="s">
        <v>46</v>
      </c>
      <c r="I42" s="728">
        <v>1.0593999999999999</v>
      </c>
      <c r="J42" s="738">
        <f t="shared" si="21"/>
        <v>8.3893886000000002</v>
      </c>
      <c r="K42" s="717"/>
      <c r="L42" s="726">
        <f t="shared" si="18"/>
        <v>0</v>
      </c>
    </row>
    <row r="43" spans="1:12">
      <c r="A43" s="715"/>
      <c r="B43" s="715"/>
      <c r="C43" s="739" t="s">
        <v>37</v>
      </c>
      <c r="D43" s="732" t="s">
        <v>4</v>
      </c>
      <c r="E43" s="57">
        <v>7.9190000000000005</v>
      </c>
      <c r="F43" s="845"/>
      <c r="G43" s="734"/>
      <c r="H43" s="715"/>
      <c r="I43" s="717"/>
      <c r="J43" s="735"/>
      <c r="K43" s="717"/>
      <c r="L43" s="740"/>
    </row>
    <row r="44" spans="1:12" ht="16.75" customHeight="1">
      <c r="A44" s="720">
        <f>A42+1</f>
        <v>22</v>
      </c>
      <c r="B44" s="36">
        <v>273313611</v>
      </c>
      <c r="C44" s="39" t="s">
        <v>418</v>
      </c>
      <c r="D44" s="52" t="s">
        <v>40</v>
      </c>
      <c r="E44" s="754">
        <v>52.1785</v>
      </c>
      <c r="F44" s="847"/>
      <c r="G44" s="721">
        <f t="shared" ref="G44" si="23">F44*E44</f>
        <v>0</v>
      </c>
      <c r="H44" s="722" t="s">
        <v>46</v>
      </c>
      <c r="I44" s="723">
        <v>2.3010199999999998</v>
      </c>
      <c r="J44" s="724">
        <f t="shared" ref="J44" si="24">I44*E44</f>
        <v>120.06377206999998</v>
      </c>
      <c r="K44" s="741"/>
      <c r="L44" s="742">
        <f t="shared" ref="L44" si="25">K44*E44</f>
        <v>0</v>
      </c>
    </row>
    <row r="45" spans="1:12">
      <c r="A45" s="715"/>
      <c r="B45" s="715"/>
      <c r="C45" s="743" t="s">
        <v>417</v>
      </c>
      <c r="D45" s="38" t="s">
        <v>34</v>
      </c>
      <c r="E45" s="751">
        <v>521.78499999999997</v>
      </c>
      <c r="F45" s="845"/>
      <c r="G45" s="734"/>
      <c r="H45" s="715"/>
      <c r="I45" s="717"/>
      <c r="J45" s="735"/>
      <c r="K45" s="717"/>
      <c r="L45" s="740"/>
    </row>
    <row r="46" spans="1:12" ht="26">
      <c r="A46" s="720">
        <f>A44+1</f>
        <v>23</v>
      </c>
      <c r="B46" s="62">
        <v>273391114</v>
      </c>
      <c r="C46" s="62" t="s">
        <v>507</v>
      </c>
      <c r="D46" s="63" t="s">
        <v>508</v>
      </c>
      <c r="E46" s="765">
        <v>16.237799999999996</v>
      </c>
      <c r="F46" s="847"/>
      <c r="G46" s="721">
        <f t="shared" ref="G46" si="26">F46*E46</f>
        <v>0</v>
      </c>
      <c r="H46" s="722" t="s">
        <v>46</v>
      </c>
      <c r="I46" s="723">
        <v>2.5389999999999999E-2</v>
      </c>
      <c r="J46" s="724">
        <f t="shared" ref="J46" si="27">I46*E46</f>
        <v>0.41227774199999989</v>
      </c>
      <c r="K46" s="741"/>
      <c r="L46" s="742">
        <f t="shared" ref="L46" si="28">K46*E46</f>
        <v>0</v>
      </c>
    </row>
    <row r="47" spans="1:12">
      <c r="A47" s="720"/>
      <c r="B47" s="34"/>
      <c r="C47" s="37" t="s">
        <v>509</v>
      </c>
      <c r="D47" s="38" t="s">
        <v>34</v>
      </c>
      <c r="E47" s="57">
        <v>16.237799999999996</v>
      </c>
      <c r="F47" s="846"/>
      <c r="G47" s="737"/>
      <c r="H47" s="736"/>
      <c r="I47" s="728"/>
      <c r="J47" s="738"/>
      <c r="K47" s="717"/>
      <c r="L47" s="726"/>
    </row>
    <row r="48" spans="1:12" ht="7.75" customHeight="1">
      <c r="A48" s="720"/>
      <c r="B48" s="34"/>
      <c r="C48" s="37"/>
      <c r="D48" s="38"/>
      <c r="E48" s="57"/>
      <c r="F48" s="846"/>
      <c r="G48" s="737"/>
      <c r="H48" s="736"/>
      <c r="I48" s="728"/>
      <c r="J48" s="738"/>
      <c r="K48" s="717"/>
      <c r="L48" s="726"/>
    </row>
    <row r="49" spans="1:12" ht="24.5" customHeight="1">
      <c r="A49" s="715"/>
      <c r="B49" s="715"/>
      <c r="C49" s="68" t="s">
        <v>383</v>
      </c>
      <c r="D49" s="69"/>
      <c r="E49" s="900"/>
      <c r="F49" s="840"/>
      <c r="G49" s="101">
        <f>SUM(G50:G80)</f>
        <v>0</v>
      </c>
      <c r="H49" s="716"/>
      <c r="I49" s="717"/>
      <c r="J49" s="718">
        <f>SUM(J50:J80)</f>
        <v>2439.9858095722998</v>
      </c>
      <c r="K49" s="717"/>
      <c r="L49" s="719">
        <f>SUM(L50:L80)</f>
        <v>0</v>
      </c>
    </row>
    <row r="50" spans="1:12" ht="17.5" customHeight="1">
      <c r="A50" s="720">
        <f>A46+1</f>
        <v>24</v>
      </c>
      <c r="B50" s="34">
        <v>311321411</v>
      </c>
      <c r="C50" s="34" t="s">
        <v>48</v>
      </c>
      <c r="D50" s="52" t="s">
        <v>40</v>
      </c>
      <c r="E50" s="754">
        <v>389.82999999999993</v>
      </c>
      <c r="F50" s="847"/>
      <c r="G50" s="721">
        <f>F50*E50</f>
        <v>0</v>
      </c>
      <c r="H50" s="722" t="s">
        <v>46</v>
      </c>
      <c r="I50" s="723">
        <v>2.5018699999999998</v>
      </c>
      <c r="J50" s="724">
        <f>I50*E50</f>
        <v>975.30398209999976</v>
      </c>
      <c r="K50" s="725"/>
      <c r="L50" s="726">
        <f>K50*E50</f>
        <v>0</v>
      </c>
    </row>
    <row r="51" spans="1:12" ht="17.5" customHeight="1">
      <c r="A51" s="720"/>
      <c r="B51" s="34"/>
      <c r="C51" s="744" t="s">
        <v>67</v>
      </c>
      <c r="D51" s="38" t="s">
        <v>66</v>
      </c>
      <c r="E51" s="57">
        <v>389.82999999999993</v>
      </c>
      <c r="F51" s="847"/>
      <c r="G51" s="721"/>
      <c r="H51" s="722"/>
      <c r="I51" s="723"/>
      <c r="J51" s="724"/>
      <c r="K51" s="725"/>
      <c r="L51" s="726"/>
    </row>
    <row r="52" spans="1:12">
      <c r="A52" s="720">
        <f>A50+1</f>
        <v>25</v>
      </c>
      <c r="B52" s="34">
        <v>311351121</v>
      </c>
      <c r="C52" s="34" t="s">
        <v>49</v>
      </c>
      <c r="D52" s="52" t="s">
        <v>35</v>
      </c>
      <c r="E52" s="754">
        <v>2358.4714999999997</v>
      </c>
      <c r="F52" s="847"/>
      <c r="G52" s="721">
        <f t="shared" ref="G52:G66" si="29">F52*E52</f>
        <v>0</v>
      </c>
      <c r="H52" s="722" t="s">
        <v>46</v>
      </c>
      <c r="I52" s="723">
        <v>2.7499999999999998E-3</v>
      </c>
      <c r="J52" s="724">
        <f t="shared" ref="J52:J66" si="30">I52*E52</f>
        <v>6.485796624999999</v>
      </c>
      <c r="K52" s="725"/>
      <c r="L52" s="726">
        <f t="shared" ref="L52:L69" si="31">K52*E52</f>
        <v>0</v>
      </c>
    </row>
    <row r="53" spans="1:12">
      <c r="A53" s="720"/>
      <c r="B53" s="34"/>
      <c r="C53" s="34" t="s">
        <v>68</v>
      </c>
      <c r="D53" s="52" t="s">
        <v>35</v>
      </c>
      <c r="E53" s="754">
        <v>2358.4714999999997</v>
      </c>
      <c r="F53" s="847"/>
      <c r="G53" s="721"/>
      <c r="H53" s="722"/>
      <c r="I53" s="723"/>
      <c r="J53" s="724"/>
      <c r="K53" s="725"/>
      <c r="L53" s="726"/>
    </row>
    <row r="54" spans="1:12">
      <c r="A54" s="720">
        <f>A52+1</f>
        <v>26</v>
      </c>
      <c r="B54" s="34">
        <v>311351122</v>
      </c>
      <c r="C54" s="34" t="s">
        <v>50</v>
      </c>
      <c r="D54" s="52" t="s">
        <v>35</v>
      </c>
      <c r="E54" s="754">
        <v>2358.4714999999997</v>
      </c>
      <c r="F54" s="847"/>
      <c r="G54" s="721">
        <f t="shared" si="29"/>
        <v>0</v>
      </c>
      <c r="H54" s="722" t="s">
        <v>46</v>
      </c>
      <c r="I54" s="723">
        <v>0</v>
      </c>
      <c r="J54" s="724">
        <f t="shared" si="30"/>
        <v>0</v>
      </c>
      <c r="K54" s="725"/>
      <c r="L54" s="726">
        <f t="shared" si="31"/>
        <v>0</v>
      </c>
    </row>
    <row r="55" spans="1:12">
      <c r="A55" s="720">
        <f t="shared" ref="A55:A78" si="32">A54+1</f>
        <v>27</v>
      </c>
      <c r="B55" s="963">
        <v>311361821</v>
      </c>
      <c r="C55" s="963" t="s">
        <v>51</v>
      </c>
      <c r="D55" s="965" t="s">
        <v>4</v>
      </c>
      <c r="E55" s="966">
        <v>40.720000000000006</v>
      </c>
      <c r="F55" s="847"/>
      <c r="G55" s="721">
        <f t="shared" si="29"/>
        <v>0</v>
      </c>
      <c r="H55" s="722" t="s">
        <v>46</v>
      </c>
      <c r="I55" s="723">
        <v>1.04922</v>
      </c>
      <c r="J55" s="724">
        <f t="shared" si="30"/>
        <v>42.724238400000011</v>
      </c>
      <c r="K55" s="725"/>
      <c r="L55" s="726">
        <f t="shared" si="31"/>
        <v>0</v>
      </c>
    </row>
    <row r="56" spans="1:12">
      <c r="A56" s="720"/>
      <c r="B56" s="34"/>
      <c r="C56" s="744" t="s">
        <v>69</v>
      </c>
      <c r="D56" s="38" t="s">
        <v>4</v>
      </c>
      <c r="E56" s="57">
        <v>40.720000000000006</v>
      </c>
      <c r="F56" s="847"/>
      <c r="G56" s="721"/>
      <c r="H56" s="722"/>
      <c r="I56" s="723"/>
      <c r="J56" s="724"/>
      <c r="K56" s="725"/>
      <c r="L56" s="726"/>
    </row>
    <row r="57" spans="1:12">
      <c r="A57" s="720">
        <f>A55+1</f>
        <v>28</v>
      </c>
      <c r="B57" s="34">
        <v>330321410</v>
      </c>
      <c r="C57" s="34" t="s">
        <v>52</v>
      </c>
      <c r="D57" s="52" t="s">
        <v>40</v>
      </c>
      <c r="E57" s="754">
        <v>0.75600000000000001</v>
      </c>
      <c r="F57" s="847"/>
      <c r="G57" s="721">
        <f t="shared" si="29"/>
        <v>0</v>
      </c>
      <c r="H57" s="722" t="s">
        <v>46</v>
      </c>
      <c r="I57" s="723">
        <v>2.5018699999999998</v>
      </c>
      <c r="J57" s="724">
        <f t="shared" si="30"/>
        <v>1.8914137199999999</v>
      </c>
      <c r="K57" s="725"/>
      <c r="L57" s="726">
        <f t="shared" si="31"/>
        <v>0</v>
      </c>
    </row>
    <row r="58" spans="1:12">
      <c r="A58" s="720"/>
      <c r="B58" s="34"/>
      <c r="C58" s="744" t="s">
        <v>70</v>
      </c>
      <c r="D58" s="38" t="s">
        <v>66</v>
      </c>
      <c r="E58" s="57">
        <v>0.75600000000000001</v>
      </c>
      <c r="F58" s="847"/>
      <c r="G58" s="721"/>
      <c r="H58" s="722"/>
      <c r="I58" s="723"/>
      <c r="J58" s="724"/>
      <c r="K58" s="725"/>
      <c r="L58" s="726"/>
    </row>
    <row r="59" spans="1:12" ht="39">
      <c r="A59" s="720">
        <f>A57+1</f>
        <v>29</v>
      </c>
      <c r="B59" s="34">
        <v>332351115</v>
      </c>
      <c r="C59" s="34" t="s">
        <v>53</v>
      </c>
      <c r="D59" s="52" t="s">
        <v>35</v>
      </c>
      <c r="E59" s="754">
        <v>8.3999999999999986</v>
      </c>
      <c r="F59" s="847"/>
      <c r="G59" s="721">
        <f t="shared" si="29"/>
        <v>0</v>
      </c>
      <c r="H59" s="722" t="s">
        <v>46</v>
      </c>
      <c r="I59" s="723">
        <v>3.1099999999999999E-3</v>
      </c>
      <c r="J59" s="724">
        <f t="shared" si="30"/>
        <v>2.6123999999999994E-2</v>
      </c>
      <c r="K59" s="725"/>
      <c r="L59" s="726">
        <f t="shared" si="31"/>
        <v>0</v>
      </c>
    </row>
    <row r="60" spans="1:12">
      <c r="A60" s="720">
        <f t="shared" si="32"/>
        <v>30</v>
      </c>
      <c r="B60" s="34">
        <v>332351116</v>
      </c>
      <c r="C60" s="34" t="s">
        <v>54</v>
      </c>
      <c r="D60" s="52" t="s">
        <v>35</v>
      </c>
      <c r="E60" s="754">
        <v>8.3999999999999986</v>
      </c>
      <c r="F60" s="847"/>
      <c r="G60" s="721">
        <f t="shared" si="29"/>
        <v>0</v>
      </c>
      <c r="H60" s="722" t="s">
        <v>46</v>
      </c>
      <c r="I60" s="723">
        <v>0</v>
      </c>
      <c r="J60" s="724">
        <f t="shared" si="30"/>
        <v>0</v>
      </c>
      <c r="K60" s="725"/>
      <c r="L60" s="726">
        <f t="shared" si="31"/>
        <v>0</v>
      </c>
    </row>
    <row r="61" spans="1:12">
      <c r="A61" s="720">
        <f t="shared" si="32"/>
        <v>31</v>
      </c>
      <c r="B61" s="963">
        <v>331361821</v>
      </c>
      <c r="C61" s="963" t="s">
        <v>55</v>
      </c>
      <c r="D61" s="965" t="s">
        <v>4</v>
      </c>
      <c r="E61" s="966">
        <v>0.16400000000000001</v>
      </c>
      <c r="F61" s="847"/>
      <c r="G61" s="721">
        <f t="shared" si="29"/>
        <v>0</v>
      </c>
      <c r="H61" s="722" t="s">
        <v>46</v>
      </c>
      <c r="I61" s="723">
        <v>1.05237</v>
      </c>
      <c r="J61" s="724">
        <f t="shared" si="30"/>
        <v>0.17258868000000002</v>
      </c>
      <c r="K61" s="725"/>
      <c r="L61" s="726">
        <f t="shared" si="31"/>
        <v>0</v>
      </c>
    </row>
    <row r="62" spans="1:12">
      <c r="A62" s="720">
        <f t="shared" si="32"/>
        <v>32</v>
      </c>
      <c r="B62" s="34">
        <v>411321414</v>
      </c>
      <c r="C62" s="34" t="s">
        <v>56</v>
      </c>
      <c r="D62" s="52" t="s">
        <v>40</v>
      </c>
      <c r="E62" s="754">
        <v>530.21</v>
      </c>
      <c r="F62" s="847"/>
      <c r="G62" s="721">
        <f t="shared" si="29"/>
        <v>0</v>
      </c>
      <c r="H62" s="722" t="s">
        <v>46</v>
      </c>
      <c r="I62" s="723">
        <v>2.5020099999999998</v>
      </c>
      <c r="J62" s="724">
        <f t="shared" si="30"/>
        <v>1326.5907221</v>
      </c>
      <c r="K62" s="725"/>
      <c r="L62" s="726">
        <f t="shared" si="31"/>
        <v>0</v>
      </c>
    </row>
    <row r="63" spans="1:12">
      <c r="A63" s="720"/>
      <c r="B63" s="34"/>
      <c r="C63" s="744" t="s">
        <v>71</v>
      </c>
      <c r="D63" s="38" t="s">
        <v>66</v>
      </c>
      <c r="E63" s="57">
        <v>530.21</v>
      </c>
      <c r="F63" s="847"/>
      <c r="G63" s="721"/>
      <c r="H63" s="722"/>
      <c r="I63" s="723"/>
      <c r="J63" s="724"/>
      <c r="K63" s="725"/>
      <c r="L63" s="726"/>
    </row>
    <row r="64" spans="1:12">
      <c r="A64" s="720">
        <f>A62+1</f>
        <v>33</v>
      </c>
      <c r="B64" s="34">
        <v>411351011</v>
      </c>
      <c r="C64" s="34" t="s">
        <v>57</v>
      </c>
      <c r="D64" s="52" t="s">
        <v>35</v>
      </c>
      <c r="E64" s="754">
        <v>2916.1550000000007</v>
      </c>
      <c r="F64" s="848"/>
      <c r="G64" s="721">
        <f t="shared" si="29"/>
        <v>0</v>
      </c>
      <c r="H64" s="722" t="s">
        <v>46</v>
      </c>
      <c r="I64" s="723">
        <v>5.3299999999999997E-3</v>
      </c>
      <c r="J64" s="724">
        <f t="shared" si="30"/>
        <v>15.543106150000003</v>
      </c>
      <c r="K64" s="725"/>
      <c r="L64" s="726">
        <f t="shared" si="31"/>
        <v>0</v>
      </c>
    </row>
    <row r="65" spans="1:12">
      <c r="A65" s="720"/>
      <c r="B65" s="34"/>
      <c r="C65" s="34" t="s">
        <v>68</v>
      </c>
      <c r="D65" s="52" t="s">
        <v>35</v>
      </c>
      <c r="E65" s="754">
        <v>2916.1550000000007</v>
      </c>
      <c r="F65" s="848"/>
      <c r="G65" s="721"/>
      <c r="H65" s="722"/>
      <c r="I65" s="723"/>
      <c r="J65" s="724"/>
      <c r="K65" s="725"/>
      <c r="L65" s="726"/>
    </row>
    <row r="66" spans="1:12">
      <c r="A66" s="720">
        <f>A64+1</f>
        <v>34</v>
      </c>
      <c r="B66" s="34">
        <v>411351012</v>
      </c>
      <c r="C66" s="34" t="s">
        <v>58</v>
      </c>
      <c r="D66" s="52" t="s">
        <v>35</v>
      </c>
      <c r="E66" s="754">
        <v>2916.1550000000007</v>
      </c>
      <c r="F66" s="847"/>
      <c r="G66" s="721">
        <f t="shared" si="29"/>
        <v>0</v>
      </c>
      <c r="H66" s="722" t="s">
        <v>46</v>
      </c>
      <c r="I66" s="723">
        <v>0</v>
      </c>
      <c r="J66" s="724">
        <f t="shared" si="30"/>
        <v>0</v>
      </c>
      <c r="K66" s="725"/>
      <c r="L66" s="726">
        <f t="shared" si="31"/>
        <v>0</v>
      </c>
    </row>
    <row r="67" spans="1:12" ht="17.5" customHeight="1">
      <c r="A67" s="720">
        <f t="shared" si="32"/>
        <v>35</v>
      </c>
      <c r="B67" s="34">
        <v>411354313</v>
      </c>
      <c r="C67" s="34" t="s">
        <v>59</v>
      </c>
      <c r="D67" s="52" t="s">
        <v>35</v>
      </c>
      <c r="E67" s="754">
        <v>2651.05</v>
      </c>
      <c r="F67" s="847"/>
      <c r="G67" s="721">
        <f t="shared" ref="G67:G69" si="33">F67*E67</f>
        <v>0</v>
      </c>
      <c r="H67" s="722" t="s">
        <v>46</v>
      </c>
      <c r="I67" s="723">
        <v>8.8000000000000003E-4</v>
      </c>
      <c r="J67" s="724">
        <f t="shared" ref="J67:J69" si="34">I67*E67</f>
        <v>2.3329240000000002</v>
      </c>
      <c r="K67" s="725"/>
      <c r="L67" s="726">
        <f t="shared" si="31"/>
        <v>0</v>
      </c>
    </row>
    <row r="68" spans="1:12" ht="17.5" customHeight="1">
      <c r="A68" s="720">
        <f t="shared" si="32"/>
        <v>36</v>
      </c>
      <c r="B68" s="34">
        <v>411354314</v>
      </c>
      <c r="C68" s="34" t="s">
        <v>60</v>
      </c>
      <c r="D68" s="52" t="s">
        <v>35</v>
      </c>
      <c r="E68" s="754">
        <v>2651.05</v>
      </c>
      <c r="F68" s="847"/>
      <c r="G68" s="721">
        <f t="shared" si="33"/>
        <v>0</v>
      </c>
      <c r="H68" s="722" t="s">
        <v>46</v>
      </c>
      <c r="I68" s="723">
        <v>0</v>
      </c>
      <c r="J68" s="724">
        <f t="shared" si="34"/>
        <v>0</v>
      </c>
      <c r="K68" s="725"/>
      <c r="L68" s="726">
        <f t="shared" si="31"/>
        <v>0</v>
      </c>
    </row>
    <row r="69" spans="1:12">
      <c r="A69" s="720">
        <f t="shared" si="32"/>
        <v>37</v>
      </c>
      <c r="B69" s="963">
        <v>411361821</v>
      </c>
      <c r="C69" s="963" t="s">
        <v>61</v>
      </c>
      <c r="D69" s="965" t="s">
        <v>4</v>
      </c>
      <c r="E69" s="966">
        <v>52.266000000000005</v>
      </c>
      <c r="F69" s="847"/>
      <c r="G69" s="721">
        <f t="shared" si="33"/>
        <v>0</v>
      </c>
      <c r="H69" s="722" t="s">
        <v>46</v>
      </c>
      <c r="I69" s="723">
        <v>1.05555</v>
      </c>
      <c r="J69" s="724">
        <f t="shared" si="34"/>
        <v>55.169376300000003</v>
      </c>
      <c r="K69" s="725"/>
      <c r="L69" s="726">
        <f t="shared" si="31"/>
        <v>0</v>
      </c>
    </row>
    <row r="70" spans="1:12">
      <c r="A70" s="715"/>
      <c r="B70" s="34"/>
      <c r="C70" s="744" t="s">
        <v>72</v>
      </c>
      <c r="D70" s="38" t="s">
        <v>4</v>
      </c>
      <c r="E70" s="57">
        <v>52.266000000000005</v>
      </c>
      <c r="F70" s="847"/>
      <c r="G70" s="721"/>
      <c r="H70" s="722"/>
      <c r="I70" s="723"/>
      <c r="J70" s="724"/>
      <c r="K70" s="725"/>
      <c r="L70" s="726"/>
    </row>
    <row r="71" spans="1:12">
      <c r="A71" s="720">
        <f>A69+1</f>
        <v>38</v>
      </c>
      <c r="B71" s="36">
        <v>411124111</v>
      </c>
      <c r="C71" s="36" t="s">
        <v>700</v>
      </c>
      <c r="D71" s="52" t="s">
        <v>45</v>
      </c>
      <c r="E71" s="754">
        <v>5</v>
      </c>
      <c r="F71" s="847"/>
      <c r="G71" s="721">
        <f t="shared" ref="G71" si="35">F71*E71</f>
        <v>0</v>
      </c>
      <c r="H71" s="722" t="s">
        <v>46</v>
      </c>
      <c r="I71" s="723">
        <v>1.05555</v>
      </c>
      <c r="J71" s="724">
        <f t="shared" ref="J71" si="36">I71*E71</f>
        <v>5.2777500000000002</v>
      </c>
      <c r="K71" s="725"/>
      <c r="L71" s="726">
        <f t="shared" ref="L71" si="37">K71*E71</f>
        <v>0</v>
      </c>
    </row>
    <row r="72" spans="1:12">
      <c r="A72" s="720">
        <f t="shared" si="32"/>
        <v>39</v>
      </c>
      <c r="B72" s="59" t="s">
        <v>735</v>
      </c>
      <c r="C72" s="59" t="s">
        <v>736</v>
      </c>
      <c r="D72" s="53" t="s">
        <v>45</v>
      </c>
      <c r="E72" s="756">
        <v>5</v>
      </c>
      <c r="F72" s="849"/>
      <c r="G72" s="745">
        <f t="shared" ref="G72:G73" si="38">F72*E72</f>
        <v>0</v>
      </c>
      <c r="H72" s="746" t="s">
        <v>129</v>
      </c>
      <c r="I72" s="723">
        <f>0.331*3.5</f>
        <v>1.1585000000000001</v>
      </c>
      <c r="J72" s="724">
        <f t="shared" ref="J72" si="39">I72*E72</f>
        <v>5.7925000000000004</v>
      </c>
      <c r="K72" s="725"/>
      <c r="L72" s="726">
        <f t="shared" ref="L72" si="40">K72*E72</f>
        <v>0</v>
      </c>
    </row>
    <row r="73" spans="1:12">
      <c r="A73" s="720">
        <f t="shared" si="32"/>
        <v>40</v>
      </c>
      <c r="B73" s="36">
        <v>411388531</v>
      </c>
      <c r="C73" s="36" t="s">
        <v>701</v>
      </c>
      <c r="D73" s="52" t="s">
        <v>40</v>
      </c>
      <c r="E73" s="754">
        <v>9.8000000000000018E-2</v>
      </c>
      <c r="F73" s="847"/>
      <c r="G73" s="721">
        <f t="shared" si="38"/>
        <v>0</v>
      </c>
      <c r="H73" s="722" t="s">
        <v>46</v>
      </c>
      <c r="I73" s="723">
        <v>2.40978</v>
      </c>
      <c r="J73" s="724">
        <f t="shared" ref="J73" si="41">I73*E73</f>
        <v>0.23615844000000005</v>
      </c>
      <c r="K73" s="725"/>
      <c r="L73" s="726">
        <f t="shared" ref="L73" si="42">K73*E73</f>
        <v>0</v>
      </c>
    </row>
    <row r="74" spans="1:12">
      <c r="A74" s="720"/>
      <c r="B74" s="34"/>
      <c r="C74" s="744" t="s">
        <v>702</v>
      </c>
      <c r="D74" s="38" t="s">
        <v>703</v>
      </c>
      <c r="E74" s="57">
        <v>9.8000000000000018E-2</v>
      </c>
      <c r="F74" s="847"/>
      <c r="G74" s="721"/>
      <c r="H74" s="722"/>
      <c r="I74" s="723"/>
      <c r="J74" s="724"/>
      <c r="K74" s="725"/>
      <c r="L74" s="726"/>
    </row>
    <row r="75" spans="1:12">
      <c r="A75" s="720">
        <f>A73+1</f>
        <v>41</v>
      </c>
      <c r="B75" s="34">
        <v>430321414</v>
      </c>
      <c r="C75" s="34" t="s">
        <v>62</v>
      </c>
      <c r="D75" s="52" t="s">
        <v>40</v>
      </c>
      <c r="E75" s="754">
        <v>0.90900000000000003</v>
      </c>
      <c r="F75" s="847"/>
      <c r="G75" s="721">
        <f t="shared" ref="G75:G77" si="43">F75*E75</f>
        <v>0</v>
      </c>
      <c r="H75" s="722" t="s">
        <v>46</v>
      </c>
      <c r="I75" s="723">
        <v>2.5019499999999999</v>
      </c>
      <c r="J75" s="724">
        <f t="shared" ref="J75:J78" si="44">I75*E75</f>
        <v>2.2742725500000001</v>
      </c>
      <c r="K75" s="725"/>
      <c r="L75" s="726">
        <f t="shared" ref="L75:L78" si="45">K75*E75</f>
        <v>0</v>
      </c>
    </row>
    <row r="76" spans="1:12">
      <c r="A76" s="720"/>
      <c r="B76" s="747" t="s">
        <v>73</v>
      </c>
      <c r="C76" s="744" t="s">
        <v>74</v>
      </c>
      <c r="D76" s="38" t="s">
        <v>66</v>
      </c>
      <c r="E76" s="57">
        <v>0.90900000000000003</v>
      </c>
      <c r="F76" s="847"/>
      <c r="G76" s="721"/>
      <c r="H76" s="722"/>
      <c r="I76" s="723"/>
      <c r="J76" s="724"/>
      <c r="K76" s="725"/>
      <c r="L76" s="726"/>
    </row>
    <row r="77" spans="1:12">
      <c r="A77" s="720">
        <f>A75+1</f>
        <v>42</v>
      </c>
      <c r="B77" s="963">
        <v>430361821</v>
      </c>
      <c r="C77" s="963" t="s">
        <v>63</v>
      </c>
      <c r="D77" s="965" t="s">
        <v>4</v>
      </c>
      <c r="E77" s="966">
        <v>9.9990000000000009E-2</v>
      </c>
      <c r="F77" s="847"/>
      <c r="G77" s="721">
        <f t="shared" si="43"/>
        <v>0</v>
      </c>
      <c r="H77" s="722" t="s">
        <v>46</v>
      </c>
      <c r="I77" s="723">
        <v>1.0492699999999999</v>
      </c>
      <c r="J77" s="724">
        <f t="shared" si="44"/>
        <v>0.1049165073</v>
      </c>
      <c r="K77" s="725"/>
      <c r="L77" s="726">
        <f t="shared" si="45"/>
        <v>0</v>
      </c>
    </row>
    <row r="78" spans="1:12">
      <c r="A78" s="720">
        <f t="shared" si="32"/>
        <v>43</v>
      </c>
      <c r="B78" s="34">
        <v>431351121</v>
      </c>
      <c r="C78" s="34" t="s">
        <v>64</v>
      </c>
      <c r="D78" s="52" t="s">
        <v>35</v>
      </c>
      <c r="E78" s="754">
        <v>4.625</v>
      </c>
      <c r="F78" s="850"/>
      <c r="G78" s="721">
        <f t="shared" ref="G78:G80" si="46">F78*E78</f>
        <v>0</v>
      </c>
      <c r="H78" s="722" t="s">
        <v>46</v>
      </c>
      <c r="I78" s="723">
        <v>1.2959999999999999E-2</v>
      </c>
      <c r="J78" s="724">
        <f t="shared" si="44"/>
        <v>5.9939999999999993E-2</v>
      </c>
      <c r="K78" s="725"/>
      <c r="L78" s="726">
        <f t="shared" si="45"/>
        <v>0</v>
      </c>
    </row>
    <row r="79" spans="1:12">
      <c r="A79" s="720"/>
      <c r="B79" s="34"/>
      <c r="C79" s="744" t="s">
        <v>75</v>
      </c>
      <c r="D79" s="52" t="s">
        <v>35</v>
      </c>
      <c r="E79" s="754">
        <v>4.625</v>
      </c>
      <c r="F79" s="850"/>
      <c r="G79" s="721"/>
      <c r="H79" s="722"/>
      <c r="I79" s="723"/>
      <c r="J79" s="724"/>
      <c r="K79" s="725"/>
      <c r="L79" s="726"/>
    </row>
    <row r="80" spans="1:12">
      <c r="A80" s="720">
        <f>A78+1</f>
        <v>44</v>
      </c>
      <c r="B80" s="34">
        <v>431351122</v>
      </c>
      <c r="C80" s="34" t="s">
        <v>65</v>
      </c>
      <c r="D80" s="52" t="s">
        <v>35</v>
      </c>
      <c r="E80" s="754">
        <v>4.625</v>
      </c>
      <c r="F80" s="847"/>
      <c r="G80" s="721">
        <f t="shared" si="46"/>
        <v>0</v>
      </c>
      <c r="H80" s="722" t="s">
        <v>46</v>
      </c>
      <c r="I80" s="723">
        <v>0</v>
      </c>
      <c r="J80" s="724">
        <f t="shared" ref="J80" si="47">I80*E80</f>
        <v>0</v>
      </c>
      <c r="K80" s="725"/>
      <c r="L80" s="726">
        <f t="shared" ref="L80" si="48">K80*E80</f>
        <v>0</v>
      </c>
    </row>
    <row r="81" spans="1:12" ht="10.25" customHeight="1">
      <c r="A81" s="715"/>
      <c r="B81" s="715"/>
      <c r="C81" s="715"/>
      <c r="D81" s="748"/>
      <c r="E81" s="888"/>
      <c r="F81" s="845"/>
      <c r="G81" s="734"/>
      <c r="H81" s="715"/>
      <c r="I81" s="717"/>
      <c r="J81" s="735"/>
      <c r="K81" s="717"/>
      <c r="L81" s="740"/>
    </row>
    <row r="82" spans="1:12" ht="16.25" customHeight="1">
      <c r="A82" s="715"/>
      <c r="B82" s="715"/>
      <c r="C82" s="68" t="s">
        <v>76</v>
      </c>
      <c r="D82" s="69"/>
      <c r="E82" s="900"/>
      <c r="F82" s="840"/>
      <c r="G82" s="101">
        <f>SUM(G83:G165)</f>
        <v>0</v>
      </c>
      <c r="H82" s="716"/>
      <c r="I82" s="717"/>
      <c r="J82" s="718">
        <f>SUM(J83:J165)</f>
        <v>692.15460525600008</v>
      </c>
      <c r="K82" s="717"/>
      <c r="L82" s="719">
        <f>SUM(L83:L165)</f>
        <v>0</v>
      </c>
    </row>
    <row r="83" spans="1:12" ht="24" customHeight="1">
      <c r="A83" s="720">
        <f>A80+1</f>
        <v>45</v>
      </c>
      <c r="B83" s="36">
        <v>311113152</v>
      </c>
      <c r="C83" s="36" t="s">
        <v>77</v>
      </c>
      <c r="D83" s="52" t="s">
        <v>35</v>
      </c>
      <c r="E83" s="754">
        <v>78.7</v>
      </c>
      <c r="F83" s="847"/>
      <c r="G83" s="721">
        <f>F83*E83</f>
        <v>0</v>
      </c>
      <c r="H83" s="722" t="s">
        <v>46</v>
      </c>
      <c r="I83" s="723">
        <v>0.50100999999999996</v>
      </c>
      <c r="J83" s="724">
        <f>I83*E83</f>
        <v>39.429486999999995</v>
      </c>
      <c r="K83" s="725"/>
      <c r="L83" s="726">
        <f>K83*E83</f>
        <v>0</v>
      </c>
    </row>
    <row r="84" spans="1:12" ht="14.5" customHeight="1">
      <c r="A84" s="715"/>
      <c r="B84" s="36"/>
      <c r="C84" s="739" t="s">
        <v>82</v>
      </c>
      <c r="D84" s="38" t="s">
        <v>34</v>
      </c>
      <c r="E84" s="57">
        <v>78.7</v>
      </c>
      <c r="F84" s="847"/>
      <c r="G84" s="721"/>
      <c r="H84" s="722"/>
      <c r="I84" s="723"/>
      <c r="J84" s="724"/>
      <c r="K84" s="725"/>
      <c r="L84" s="726"/>
    </row>
    <row r="85" spans="1:12" ht="26">
      <c r="A85" s="720">
        <f>A83+1</f>
        <v>46</v>
      </c>
      <c r="B85" s="36">
        <v>311270331</v>
      </c>
      <c r="C85" s="36" t="s">
        <v>78</v>
      </c>
      <c r="D85" s="52" t="s">
        <v>35</v>
      </c>
      <c r="E85" s="754">
        <v>771.2</v>
      </c>
      <c r="F85" s="847"/>
      <c r="G85" s="721">
        <f>F85*E85</f>
        <v>0</v>
      </c>
      <c r="H85" s="722" t="s">
        <v>46</v>
      </c>
      <c r="I85" s="723">
        <v>0.4708</v>
      </c>
      <c r="J85" s="724">
        <f>I85*E85</f>
        <v>363.08096</v>
      </c>
      <c r="K85" s="725"/>
      <c r="L85" s="726">
        <f>K85*E85</f>
        <v>0</v>
      </c>
    </row>
    <row r="86" spans="1:12">
      <c r="A86" s="720"/>
      <c r="B86" s="36"/>
      <c r="C86" s="739" t="s">
        <v>80</v>
      </c>
      <c r="D86" s="38" t="s">
        <v>34</v>
      </c>
      <c r="E86" s="57">
        <v>771.2</v>
      </c>
      <c r="F86" s="847"/>
      <c r="G86" s="721"/>
      <c r="H86" s="722"/>
      <c r="I86" s="723"/>
      <c r="J86" s="724"/>
      <c r="K86" s="725"/>
      <c r="L86" s="726"/>
    </row>
    <row r="87" spans="1:12" ht="26">
      <c r="A87" s="720">
        <f>A85+1</f>
        <v>47</v>
      </c>
      <c r="B87" s="36">
        <v>311270531</v>
      </c>
      <c r="C87" s="36" t="s">
        <v>79</v>
      </c>
      <c r="D87" s="52" t="s">
        <v>35</v>
      </c>
      <c r="E87" s="754">
        <v>165.70000000000002</v>
      </c>
      <c r="F87" s="847"/>
      <c r="G87" s="721">
        <f>F87*E87</f>
        <v>0</v>
      </c>
      <c r="H87" s="722" t="s">
        <v>46</v>
      </c>
      <c r="I87" s="723">
        <v>0.56496000000000002</v>
      </c>
      <c r="J87" s="724">
        <f>I87*E87</f>
        <v>93.613872000000015</v>
      </c>
      <c r="K87" s="725"/>
      <c r="L87" s="726">
        <f>K87*E87</f>
        <v>0</v>
      </c>
    </row>
    <row r="88" spans="1:12" ht="13.75" customHeight="1">
      <c r="A88" s="715"/>
      <c r="B88" s="36"/>
      <c r="C88" s="739" t="s">
        <v>81</v>
      </c>
      <c r="D88" s="38" t="s">
        <v>34</v>
      </c>
      <c r="E88" s="57">
        <v>165.70000000000002</v>
      </c>
      <c r="F88" s="847"/>
      <c r="G88" s="721"/>
      <c r="H88" s="722"/>
      <c r="I88" s="723"/>
      <c r="J88" s="724"/>
      <c r="K88" s="725"/>
      <c r="L88" s="726"/>
    </row>
    <row r="89" spans="1:12" ht="16.25" customHeight="1">
      <c r="A89" s="720">
        <f>A87+1</f>
        <v>48</v>
      </c>
      <c r="B89" s="36">
        <v>342271531</v>
      </c>
      <c r="C89" s="36" t="s">
        <v>2176</v>
      </c>
      <c r="D89" s="52" t="s">
        <v>35</v>
      </c>
      <c r="E89" s="754">
        <v>19.250000000000007</v>
      </c>
      <c r="F89" s="847"/>
      <c r="G89" s="721">
        <f>F89*E89</f>
        <v>0</v>
      </c>
      <c r="H89" s="722" t="s">
        <v>46</v>
      </c>
      <c r="I89" s="723">
        <v>0.34200000000000003</v>
      </c>
      <c r="J89" s="724">
        <f>I89*E89</f>
        <v>6.5835000000000026</v>
      </c>
      <c r="K89" s="725"/>
      <c r="L89" s="726">
        <f>K89*E89</f>
        <v>0</v>
      </c>
    </row>
    <row r="90" spans="1:12" ht="16.25" customHeight="1">
      <c r="A90" s="715"/>
      <c r="B90" s="739" t="s">
        <v>2172</v>
      </c>
      <c r="C90" s="739" t="s">
        <v>2175</v>
      </c>
      <c r="D90" s="38" t="s">
        <v>34</v>
      </c>
      <c r="E90" s="886">
        <v>20.680000000000007</v>
      </c>
      <c r="F90" s="847"/>
      <c r="G90" s="721"/>
      <c r="H90" s="722"/>
      <c r="I90" s="723"/>
      <c r="J90" s="724"/>
      <c r="K90" s="725"/>
      <c r="L90" s="726"/>
    </row>
    <row r="91" spans="1:12" ht="16.25" customHeight="1">
      <c r="A91" s="715"/>
      <c r="B91" s="36"/>
      <c r="C91" s="739" t="s">
        <v>2177</v>
      </c>
      <c r="D91" s="38" t="s">
        <v>34</v>
      </c>
      <c r="E91" s="57">
        <v>-1.4300000000000002</v>
      </c>
      <c r="F91" s="847"/>
      <c r="G91" s="721"/>
      <c r="H91" s="722"/>
      <c r="I91" s="723"/>
      <c r="J91" s="724"/>
      <c r="K91" s="725"/>
      <c r="L91" s="726"/>
    </row>
    <row r="92" spans="1:12" ht="17.5" customHeight="1">
      <c r="A92" s="720">
        <f>A89+1</f>
        <v>49</v>
      </c>
      <c r="B92" s="36">
        <v>342272235</v>
      </c>
      <c r="C92" s="36" t="s">
        <v>287</v>
      </c>
      <c r="D92" s="52" t="s">
        <v>35</v>
      </c>
      <c r="E92" s="754">
        <v>1184.9314999999999</v>
      </c>
      <c r="F92" s="847"/>
      <c r="G92" s="721">
        <f>F92*E92</f>
        <v>0</v>
      </c>
      <c r="H92" s="722" t="s">
        <v>46</v>
      </c>
      <c r="I92" s="723">
        <v>6.9980000000000001E-2</v>
      </c>
      <c r="J92" s="724">
        <f>I92*E92</f>
        <v>82.921506369999989</v>
      </c>
      <c r="K92" s="725"/>
      <c r="L92" s="726">
        <f>K92*E92</f>
        <v>0</v>
      </c>
    </row>
    <row r="93" spans="1:12" ht="14.5" customHeight="1">
      <c r="A93" s="720"/>
      <c r="B93" s="739" t="s">
        <v>292</v>
      </c>
      <c r="C93" s="749" t="s">
        <v>323</v>
      </c>
      <c r="D93" s="52" t="s">
        <v>35</v>
      </c>
      <c r="E93" s="60">
        <v>31.127999999999993</v>
      </c>
      <c r="F93" s="847"/>
      <c r="G93" s="721"/>
      <c r="H93" s="722"/>
      <c r="I93" s="723"/>
      <c r="J93" s="724"/>
      <c r="K93" s="725"/>
      <c r="L93" s="726"/>
    </row>
    <row r="94" spans="1:12" ht="23.5" customHeight="1">
      <c r="A94" s="720"/>
      <c r="B94" s="739" t="s">
        <v>293</v>
      </c>
      <c r="C94" s="739" t="s">
        <v>324</v>
      </c>
      <c r="D94" s="52" t="s">
        <v>35</v>
      </c>
      <c r="E94" s="886">
        <v>36.486000000000004</v>
      </c>
      <c r="F94" s="847"/>
      <c r="G94" s="721"/>
      <c r="H94" s="722"/>
      <c r="I94" s="723"/>
      <c r="J94" s="724"/>
      <c r="K94" s="725"/>
      <c r="L94" s="726"/>
    </row>
    <row r="95" spans="1:12" ht="14.5" customHeight="1">
      <c r="A95" s="720"/>
      <c r="B95" s="739" t="s">
        <v>296</v>
      </c>
      <c r="C95" s="743" t="s">
        <v>327</v>
      </c>
      <c r="D95" s="52" t="s">
        <v>35</v>
      </c>
      <c r="E95" s="751">
        <v>103.59599999999999</v>
      </c>
      <c r="F95" s="847"/>
      <c r="G95" s="721"/>
      <c r="H95" s="722"/>
      <c r="I95" s="723"/>
      <c r="J95" s="724"/>
      <c r="K95" s="725"/>
      <c r="L95" s="726"/>
    </row>
    <row r="96" spans="1:12" ht="14.5" customHeight="1">
      <c r="A96" s="720"/>
      <c r="B96" s="739" t="s">
        <v>298</v>
      </c>
      <c r="C96" s="739" t="s">
        <v>299</v>
      </c>
      <c r="D96" s="52" t="s">
        <v>35</v>
      </c>
      <c r="E96" s="886">
        <v>38.350999999999999</v>
      </c>
      <c r="F96" s="847"/>
      <c r="G96" s="721"/>
      <c r="H96" s="722"/>
      <c r="I96" s="723"/>
      <c r="J96" s="724"/>
      <c r="K96" s="725"/>
      <c r="L96" s="726"/>
    </row>
    <row r="97" spans="1:12" ht="14.5" customHeight="1">
      <c r="A97" s="720"/>
      <c r="B97" s="739" t="s">
        <v>303</v>
      </c>
      <c r="C97" s="749" t="s">
        <v>322</v>
      </c>
      <c r="D97" s="52" t="s">
        <v>35</v>
      </c>
      <c r="E97" s="60">
        <v>93.383999999999986</v>
      </c>
      <c r="F97" s="847"/>
      <c r="G97" s="721"/>
      <c r="H97" s="722"/>
      <c r="I97" s="723"/>
      <c r="J97" s="724"/>
      <c r="K97" s="725"/>
      <c r="L97" s="726"/>
    </row>
    <row r="98" spans="1:12" ht="22.75" customHeight="1">
      <c r="A98" s="720"/>
      <c r="B98" s="739" t="s">
        <v>304</v>
      </c>
      <c r="C98" s="739" t="s">
        <v>339</v>
      </c>
      <c r="D98" s="52" t="s">
        <v>35</v>
      </c>
      <c r="E98" s="886">
        <v>110.328</v>
      </c>
      <c r="F98" s="847"/>
      <c r="G98" s="721"/>
      <c r="H98" s="722"/>
      <c r="I98" s="723"/>
      <c r="J98" s="724"/>
      <c r="K98" s="725"/>
      <c r="L98" s="726"/>
    </row>
    <row r="99" spans="1:12" ht="14.5" customHeight="1">
      <c r="A99" s="720"/>
      <c r="B99" s="739" t="s">
        <v>305</v>
      </c>
      <c r="C99" s="743" t="s">
        <v>326</v>
      </c>
      <c r="D99" s="52" t="s">
        <v>35</v>
      </c>
      <c r="E99" s="751">
        <v>285.03599999999994</v>
      </c>
      <c r="F99" s="847"/>
      <c r="G99" s="721"/>
      <c r="H99" s="722"/>
      <c r="I99" s="723"/>
      <c r="J99" s="724"/>
      <c r="K99" s="725"/>
      <c r="L99" s="726"/>
    </row>
    <row r="100" spans="1:12" ht="14.5" customHeight="1">
      <c r="A100" s="720"/>
      <c r="B100" s="739" t="s">
        <v>308</v>
      </c>
      <c r="C100" s="739" t="s">
        <v>307</v>
      </c>
      <c r="D100" s="52" t="s">
        <v>35</v>
      </c>
      <c r="E100" s="886">
        <v>115.66200000000001</v>
      </c>
      <c r="F100" s="847"/>
      <c r="G100" s="721"/>
      <c r="H100" s="722"/>
      <c r="I100" s="723"/>
      <c r="J100" s="724"/>
      <c r="K100" s="725"/>
      <c r="L100" s="726"/>
    </row>
    <row r="101" spans="1:12" ht="14.5" customHeight="1">
      <c r="A101" s="720"/>
      <c r="B101" s="739" t="s">
        <v>316</v>
      </c>
      <c r="C101" s="749" t="s">
        <v>323</v>
      </c>
      <c r="D101" s="52" t="s">
        <v>35</v>
      </c>
      <c r="E101" s="60">
        <v>31.127999999999993</v>
      </c>
      <c r="F101" s="847"/>
      <c r="G101" s="721"/>
      <c r="H101" s="722"/>
      <c r="I101" s="723"/>
      <c r="J101" s="724"/>
      <c r="K101" s="725"/>
      <c r="L101" s="726"/>
    </row>
    <row r="102" spans="1:12" ht="14.5" customHeight="1">
      <c r="A102" s="720"/>
      <c r="B102" s="739" t="s">
        <v>317</v>
      </c>
      <c r="C102" s="739" t="s">
        <v>329</v>
      </c>
      <c r="D102" s="52" t="s">
        <v>35</v>
      </c>
      <c r="E102" s="886">
        <v>36.776000000000003</v>
      </c>
      <c r="F102" s="847"/>
      <c r="G102" s="721"/>
      <c r="H102" s="722"/>
      <c r="I102" s="723"/>
      <c r="J102" s="724"/>
      <c r="K102" s="725"/>
      <c r="L102" s="726"/>
    </row>
    <row r="103" spans="1:12" ht="14.5" customHeight="1">
      <c r="A103" s="720"/>
      <c r="B103" s="739" t="s">
        <v>318</v>
      </c>
      <c r="C103" s="743" t="s">
        <v>325</v>
      </c>
      <c r="D103" s="52" t="s">
        <v>35</v>
      </c>
      <c r="E103" s="751">
        <v>91.503999999999991</v>
      </c>
      <c r="F103" s="847"/>
      <c r="G103" s="721"/>
      <c r="H103" s="722"/>
      <c r="I103" s="723"/>
      <c r="J103" s="724"/>
      <c r="K103" s="725"/>
      <c r="L103" s="726"/>
    </row>
    <row r="104" spans="1:12" ht="14.5" customHeight="1">
      <c r="A104" s="720"/>
      <c r="B104" s="739" t="s">
        <v>319</v>
      </c>
      <c r="C104" s="739" t="s">
        <v>328</v>
      </c>
      <c r="D104" s="52" t="s">
        <v>35</v>
      </c>
      <c r="E104" s="886">
        <v>37.058</v>
      </c>
      <c r="F104" s="847"/>
      <c r="G104" s="721"/>
      <c r="H104" s="722"/>
      <c r="I104" s="723"/>
      <c r="J104" s="724"/>
      <c r="K104" s="725"/>
      <c r="L104" s="726"/>
    </row>
    <row r="105" spans="1:12" ht="14.5" customHeight="1">
      <c r="A105" s="720"/>
      <c r="B105" s="739" t="s">
        <v>330</v>
      </c>
      <c r="C105" s="749" t="s">
        <v>323</v>
      </c>
      <c r="D105" s="52" t="s">
        <v>35</v>
      </c>
      <c r="E105" s="60">
        <v>31.127999999999993</v>
      </c>
      <c r="F105" s="847"/>
      <c r="G105" s="721"/>
      <c r="H105" s="722"/>
      <c r="I105" s="723"/>
      <c r="J105" s="724"/>
      <c r="K105" s="725"/>
      <c r="L105" s="726"/>
    </row>
    <row r="106" spans="1:12" ht="14.5" customHeight="1">
      <c r="A106" s="720"/>
      <c r="B106" s="739" t="s">
        <v>331</v>
      </c>
      <c r="C106" s="739" t="s">
        <v>329</v>
      </c>
      <c r="D106" s="52" t="s">
        <v>35</v>
      </c>
      <c r="E106" s="886">
        <v>36.776000000000003</v>
      </c>
      <c r="F106" s="847"/>
      <c r="G106" s="721"/>
      <c r="H106" s="722"/>
      <c r="I106" s="723"/>
      <c r="J106" s="724"/>
      <c r="K106" s="725"/>
      <c r="L106" s="726"/>
    </row>
    <row r="107" spans="1:12" ht="14.5" customHeight="1">
      <c r="A107" s="720"/>
      <c r="B107" s="739" t="s">
        <v>332</v>
      </c>
      <c r="C107" s="743" t="s">
        <v>333</v>
      </c>
      <c r="D107" s="52" t="s">
        <v>35</v>
      </c>
      <c r="E107" s="751">
        <v>87.084000000000003</v>
      </c>
      <c r="F107" s="847"/>
      <c r="G107" s="721"/>
      <c r="H107" s="722"/>
      <c r="I107" s="723"/>
      <c r="J107" s="724"/>
      <c r="K107" s="725"/>
      <c r="L107" s="726"/>
    </row>
    <row r="108" spans="1:12" ht="14.5" customHeight="1">
      <c r="A108" s="720"/>
      <c r="B108" s="739" t="s">
        <v>334</v>
      </c>
      <c r="C108" s="743" t="s">
        <v>335</v>
      </c>
      <c r="D108" s="52" t="s">
        <v>35</v>
      </c>
      <c r="E108" s="751">
        <v>19.506499999999999</v>
      </c>
      <c r="F108" s="847"/>
      <c r="G108" s="721"/>
      <c r="H108" s="722"/>
      <c r="I108" s="723"/>
      <c r="J108" s="724"/>
      <c r="K108" s="725"/>
      <c r="L108" s="726"/>
    </row>
    <row r="109" spans="1:12" ht="17.5" customHeight="1">
      <c r="A109" s="720">
        <f>A92+1</f>
        <v>50</v>
      </c>
      <c r="B109" s="36">
        <v>342272245</v>
      </c>
      <c r="C109" s="36" t="s">
        <v>288</v>
      </c>
      <c r="D109" s="52" t="s">
        <v>35</v>
      </c>
      <c r="E109" s="754">
        <v>347.49060000000003</v>
      </c>
      <c r="F109" s="847"/>
      <c r="G109" s="721">
        <f t="shared" ref="G109:G129" si="49">F109*E109</f>
        <v>0</v>
      </c>
      <c r="H109" s="722" t="s">
        <v>46</v>
      </c>
      <c r="I109" s="723">
        <v>7.9210000000000003E-2</v>
      </c>
      <c r="J109" s="724">
        <f t="shared" ref="J109:J129" si="50">I109*E109</f>
        <v>27.524730426000005</v>
      </c>
      <c r="K109" s="725"/>
      <c r="L109" s="726">
        <f t="shared" ref="L109:L129" si="51">K109*E109</f>
        <v>0</v>
      </c>
    </row>
    <row r="110" spans="1:12" ht="17.5" customHeight="1">
      <c r="A110" s="720"/>
      <c r="B110" s="38" t="s">
        <v>289</v>
      </c>
      <c r="C110" s="739" t="s">
        <v>340</v>
      </c>
      <c r="D110" s="38" t="s">
        <v>34</v>
      </c>
      <c r="E110" s="886">
        <v>38.847000000000008</v>
      </c>
      <c r="F110" s="847"/>
      <c r="G110" s="721"/>
      <c r="H110" s="722"/>
      <c r="I110" s="723"/>
      <c r="J110" s="724"/>
      <c r="K110" s="725"/>
      <c r="L110" s="726"/>
    </row>
    <row r="111" spans="1:12" ht="17.5" customHeight="1">
      <c r="A111" s="720"/>
      <c r="B111" s="38" t="s">
        <v>289</v>
      </c>
      <c r="C111" s="739" t="s">
        <v>341</v>
      </c>
      <c r="D111" s="38" t="s">
        <v>34</v>
      </c>
      <c r="E111" s="886">
        <v>34.134</v>
      </c>
      <c r="F111" s="847"/>
      <c r="G111" s="721"/>
      <c r="H111" s="722"/>
      <c r="I111" s="723"/>
      <c r="J111" s="724"/>
      <c r="K111" s="725"/>
      <c r="L111" s="726"/>
    </row>
    <row r="112" spans="1:12">
      <c r="A112" s="715"/>
      <c r="B112" s="38" t="s">
        <v>289</v>
      </c>
      <c r="C112" s="55" t="s">
        <v>295</v>
      </c>
      <c r="D112" s="38" t="s">
        <v>34</v>
      </c>
      <c r="E112" s="60">
        <v>110.348</v>
      </c>
      <c r="F112" s="845"/>
      <c r="G112" s="734"/>
      <c r="H112" s="715"/>
      <c r="I112" s="715"/>
      <c r="J112" s="735"/>
      <c r="K112" s="725"/>
      <c r="L112" s="726">
        <f t="shared" si="51"/>
        <v>0</v>
      </c>
    </row>
    <row r="113" spans="1:12">
      <c r="A113" s="715"/>
      <c r="B113" s="739" t="s">
        <v>292</v>
      </c>
      <c r="C113" s="749">
        <v>0</v>
      </c>
      <c r="D113" s="38" t="s">
        <v>34</v>
      </c>
      <c r="E113" s="60">
        <v>0</v>
      </c>
      <c r="F113" s="845"/>
      <c r="G113" s="734"/>
      <c r="H113" s="715"/>
      <c r="I113" s="715"/>
      <c r="J113" s="735"/>
      <c r="K113" s="725"/>
      <c r="L113" s="726"/>
    </row>
    <row r="114" spans="1:12">
      <c r="A114" s="715"/>
      <c r="B114" s="739" t="s">
        <v>293</v>
      </c>
      <c r="C114" s="55" t="s">
        <v>294</v>
      </c>
      <c r="D114" s="38" t="s">
        <v>34</v>
      </c>
      <c r="E114" s="60">
        <v>13.988999999999999</v>
      </c>
      <c r="F114" s="845"/>
      <c r="G114" s="734"/>
      <c r="H114" s="715"/>
      <c r="I114" s="715"/>
      <c r="J114" s="735"/>
      <c r="K114" s="725"/>
      <c r="L114" s="726"/>
    </row>
    <row r="115" spans="1:12">
      <c r="A115" s="715"/>
      <c r="B115" s="739" t="s">
        <v>296</v>
      </c>
      <c r="C115" s="743" t="s">
        <v>297</v>
      </c>
      <c r="D115" s="38" t="s">
        <v>34</v>
      </c>
      <c r="E115" s="751">
        <v>24.240400000000001</v>
      </c>
      <c r="F115" s="845"/>
      <c r="G115" s="734"/>
      <c r="H115" s="715"/>
      <c r="I115" s="715"/>
      <c r="J115" s="735"/>
      <c r="K115" s="725"/>
      <c r="L115" s="726"/>
    </row>
    <row r="116" spans="1:12">
      <c r="A116" s="715"/>
      <c r="B116" s="739" t="s">
        <v>298</v>
      </c>
      <c r="C116" s="715">
        <v>0</v>
      </c>
      <c r="D116" s="38" t="s">
        <v>34</v>
      </c>
      <c r="E116" s="888">
        <v>0</v>
      </c>
      <c r="F116" s="845"/>
      <c r="G116" s="734"/>
      <c r="H116" s="715"/>
      <c r="I116" s="715"/>
      <c r="J116" s="735"/>
      <c r="K116" s="725"/>
      <c r="L116" s="726"/>
    </row>
    <row r="117" spans="1:12">
      <c r="A117" s="715"/>
      <c r="B117" s="739" t="s">
        <v>303</v>
      </c>
      <c r="C117" s="739">
        <v>0</v>
      </c>
      <c r="D117" s="38" t="s">
        <v>34</v>
      </c>
      <c r="E117" s="886">
        <v>0</v>
      </c>
      <c r="F117" s="845"/>
      <c r="G117" s="734"/>
      <c r="H117" s="715"/>
      <c r="I117" s="715"/>
      <c r="J117" s="735"/>
      <c r="K117" s="725"/>
      <c r="L117" s="726"/>
    </row>
    <row r="118" spans="1:12">
      <c r="A118" s="715"/>
      <c r="B118" s="739" t="s">
        <v>304</v>
      </c>
      <c r="C118" s="743" t="s">
        <v>309</v>
      </c>
      <c r="D118" s="38" t="s">
        <v>34</v>
      </c>
      <c r="E118" s="751">
        <v>9.0750000000000011</v>
      </c>
      <c r="F118" s="845"/>
      <c r="G118" s="734"/>
      <c r="H118" s="715"/>
      <c r="I118" s="715"/>
      <c r="J118" s="735"/>
      <c r="K118" s="725"/>
      <c r="L118" s="726"/>
    </row>
    <row r="119" spans="1:12">
      <c r="A119" s="715"/>
      <c r="B119" s="739" t="s">
        <v>305</v>
      </c>
      <c r="C119" s="743" t="s">
        <v>310</v>
      </c>
      <c r="D119" s="38" t="s">
        <v>34</v>
      </c>
      <c r="E119" s="751">
        <v>72.72120000000001</v>
      </c>
      <c r="F119" s="845"/>
      <c r="G119" s="734"/>
      <c r="H119" s="715"/>
      <c r="I119" s="715"/>
      <c r="J119" s="735"/>
      <c r="K119" s="725"/>
      <c r="L119" s="726"/>
    </row>
    <row r="120" spans="1:12">
      <c r="A120" s="715"/>
      <c r="B120" s="739" t="s">
        <v>308</v>
      </c>
      <c r="C120" s="749">
        <v>0</v>
      </c>
      <c r="D120" s="38" t="s">
        <v>34</v>
      </c>
      <c r="E120" s="60">
        <v>0</v>
      </c>
      <c r="F120" s="845"/>
      <c r="G120" s="734"/>
      <c r="H120" s="715"/>
      <c r="I120" s="715"/>
      <c r="J120" s="735"/>
      <c r="K120" s="725"/>
      <c r="L120" s="726"/>
    </row>
    <row r="121" spans="1:12">
      <c r="A121" s="715"/>
      <c r="B121" s="739" t="s">
        <v>316</v>
      </c>
      <c r="C121" s="743">
        <v>0</v>
      </c>
      <c r="D121" s="38" t="s">
        <v>34</v>
      </c>
      <c r="E121" s="751">
        <v>0</v>
      </c>
      <c r="F121" s="845"/>
      <c r="G121" s="734"/>
      <c r="H121" s="715"/>
      <c r="I121" s="715"/>
      <c r="J121" s="735"/>
      <c r="K121" s="725"/>
      <c r="L121" s="726"/>
    </row>
    <row r="122" spans="1:12">
      <c r="A122" s="715"/>
      <c r="B122" s="739" t="s">
        <v>317</v>
      </c>
      <c r="C122" s="743" t="s">
        <v>320</v>
      </c>
      <c r="D122" s="38" t="s">
        <v>34</v>
      </c>
      <c r="E122" s="751">
        <v>2.87</v>
      </c>
      <c r="F122" s="845"/>
      <c r="G122" s="734"/>
      <c r="H122" s="715"/>
      <c r="I122" s="715"/>
      <c r="J122" s="735"/>
      <c r="K122" s="725"/>
      <c r="L122" s="726"/>
    </row>
    <row r="123" spans="1:12">
      <c r="A123" s="715"/>
      <c r="B123" s="739" t="s">
        <v>318</v>
      </c>
      <c r="C123" s="743" t="s">
        <v>321</v>
      </c>
      <c r="D123" s="38" t="s">
        <v>34</v>
      </c>
      <c r="E123" s="751">
        <v>23.071999999999996</v>
      </c>
      <c r="F123" s="845"/>
      <c r="G123" s="734"/>
      <c r="H123" s="715"/>
      <c r="I123" s="715"/>
      <c r="J123" s="735"/>
      <c r="K123" s="725"/>
      <c r="L123" s="726"/>
    </row>
    <row r="124" spans="1:12">
      <c r="A124" s="715"/>
      <c r="B124" s="739" t="s">
        <v>319</v>
      </c>
      <c r="C124" s="743">
        <v>0</v>
      </c>
      <c r="D124" s="38" t="s">
        <v>34</v>
      </c>
      <c r="E124" s="751">
        <v>0</v>
      </c>
      <c r="F124" s="845"/>
      <c r="G124" s="734"/>
      <c r="H124" s="715"/>
      <c r="I124" s="715"/>
      <c r="J124" s="735"/>
      <c r="K124" s="725"/>
      <c r="L124" s="726"/>
    </row>
    <row r="125" spans="1:12">
      <c r="A125" s="715"/>
      <c r="B125" s="739" t="s">
        <v>330</v>
      </c>
      <c r="C125" s="743">
        <v>0</v>
      </c>
      <c r="D125" s="38" t="s">
        <v>34</v>
      </c>
      <c r="E125" s="751">
        <v>0</v>
      </c>
      <c r="F125" s="845"/>
      <c r="G125" s="734"/>
      <c r="H125" s="715"/>
      <c r="I125" s="715"/>
      <c r="J125" s="735"/>
      <c r="K125" s="725"/>
      <c r="L125" s="726"/>
    </row>
    <row r="126" spans="1:12">
      <c r="A126" s="715"/>
      <c r="B126" s="739" t="s">
        <v>331</v>
      </c>
      <c r="C126" s="743" t="s">
        <v>336</v>
      </c>
      <c r="D126" s="38" t="s">
        <v>34</v>
      </c>
      <c r="E126" s="751">
        <v>13.698999999999996</v>
      </c>
      <c r="F126" s="845"/>
      <c r="G126" s="734"/>
      <c r="H126" s="715"/>
      <c r="I126" s="715"/>
      <c r="J126" s="735"/>
      <c r="K126" s="725"/>
      <c r="L126" s="726"/>
    </row>
    <row r="127" spans="1:12">
      <c r="A127" s="715"/>
      <c r="B127" s="739" t="s">
        <v>332</v>
      </c>
      <c r="C127" s="743" t="s">
        <v>337</v>
      </c>
      <c r="D127" s="38" t="s">
        <v>34</v>
      </c>
      <c r="E127" s="751">
        <v>4.4950000000000001</v>
      </c>
      <c r="F127" s="845"/>
      <c r="G127" s="734"/>
      <c r="H127" s="715"/>
      <c r="I127" s="715"/>
      <c r="J127" s="735"/>
      <c r="K127" s="725"/>
      <c r="L127" s="726"/>
    </row>
    <row r="128" spans="1:12">
      <c r="A128" s="715"/>
      <c r="B128" s="739" t="s">
        <v>334</v>
      </c>
      <c r="C128" s="743">
        <v>0</v>
      </c>
      <c r="D128" s="38" t="s">
        <v>34</v>
      </c>
      <c r="E128" s="751">
        <v>0</v>
      </c>
      <c r="F128" s="845"/>
      <c r="G128" s="734"/>
      <c r="H128" s="715"/>
      <c r="I128" s="715"/>
      <c r="J128" s="735"/>
      <c r="K128" s="725"/>
      <c r="L128" s="726"/>
    </row>
    <row r="129" spans="1:12">
      <c r="A129" s="720">
        <f>A109+1</f>
        <v>51</v>
      </c>
      <c r="B129" s="750">
        <v>346272256</v>
      </c>
      <c r="C129" s="36" t="s">
        <v>290</v>
      </c>
      <c r="D129" s="38" t="s">
        <v>34</v>
      </c>
      <c r="E129" s="754">
        <v>122.03999999999999</v>
      </c>
      <c r="F129" s="847"/>
      <c r="G129" s="721">
        <f t="shared" si="49"/>
        <v>0</v>
      </c>
      <c r="H129" s="722" t="s">
        <v>46</v>
      </c>
      <c r="I129" s="723">
        <v>0.56496000000000002</v>
      </c>
      <c r="J129" s="724">
        <f t="shared" si="50"/>
        <v>68.947718399999999</v>
      </c>
      <c r="K129" s="725"/>
      <c r="L129" s="726">
        <f t="shared" si="51"/>
        <v>0</v>
      </c>
    </row>
    <row r="130" spans="1:12" s="1" customFormat="1" ht="15.5" customHeight="1">
      <c r="A130" s="54"/>
      <c r="B130" s="739" t="s">
        <v>289</v>
      </c>
      <c r="C130" s="739" t="s">
        <v>291</v>
      </c>
      <c r="D130" s="38" t="s">
        <v>34</v>
      </c>
      <c r="E130" s="751">
        <v>3.492</v>
      </c>
      <c r="F130" s="851"/>
      <c r="G130" s="752"/>
      <c r="H130" s="54"/>
      <c r="I130" s="54"/>
      <c r="J130" s="717"/>
      <c r="K130" s="717"/>
      <c r="L130" s="54"/>
    </row>
    <row r="131" spans="1:12" s="1" customFormat="1" ht="14">
      <c r="A131" s="54"/>
      <c r="B131" s="739" t="s">
        <v>292</v>
      </c>
      <c r="C131" s="749" t="s">
        <v>312</v>
      </c>
      <c r="D131" s="38" t="s">
        <v>34</v>
      </c>
      <c r="E131" s="60">
        <v>4.1159999999999997</v>
      </c>
      <c r="F131" s="851"/>
      <c r="G131" s="752"/>
      <c r="H131" s="54"/>
      <c r="I131" s="54"/>
      <c r="J131" s="717"/>
      <c r="K131" s="717"/>
      <c r="L131" s="54"/>
    </row>
    <row r="132" spans="1:12" s="1" customFormat="1" ht="14">
      <c r="A132" s="54"/>
      <c r="B132" s="739" t="s">
        <v>293</v>
      </c>
      <c r="C132" s="54" t="s">
        <v>300</v>
      </c>
      <c r="D132" s="38" t="s">
        <v>34</v>
      </c>
      <c r="E132" s="753">
        <v>2.88</v>
      </c>
      <c r="F132" s="851"/>
      <c r="G132" s="752"/>
      <c r="H132" s="54"/>
      <c r="I132" s="54"/>
      <c r="J132" s="717"/>
      <c r="K132" s="717"/>
      <c r="L132" s="54"/>
    </row>
    <row r="133" spans="1:12" s="1" customFormat="1" ht="14">
      <c r="A133" s="54"/>
      <c r="B133" s="739" t="s">
        <v>296</v>
      </c>
      <c r="C133" s="54" t="s">
        <v>301</v>
      </c>
      <c r="D133" s="38" t="s">
        <v>34</v>
      </c>
      <c r="E133" s="753">
        <v>10.943999999999999</v>
      </c>
      <c r="F133" s="851"/>
      <c r="G133" s="752"/>
      <c r="H133" s="54"/>
      <c r="I133" s="54"/>
      <c r="J133" s="717"/>
      <c r="K133" s="717"/>
      <c r="L133" s="54"/>
    </row>
    <row r="134" spans="1:12" s="1" customFormat="1" ht="14">
      <c r="A134" s="54"/>
      <c r="B134" s="739" t="s">
        <v>298</v>
      </c>
      <c r="C134" s="54" t="s">
        <v>302</v>
      </c>
      <c r="D134" s="38" t="s">
        <v>34</v>
      </c>
      <c r="E134" s="753">
        <v>1.92</v>
      </c>
      <c r="F134" s="851"/>
      <c r="G134" s="752"/>
      <c r="H134" s="54"/>
      <c r="I134" s="54"/>
      <c r="J134" s="717"/>
      <c r="K134" s="717"/>
      <c r="L134" s="54"/>
    </row>
    <row r="135" spans="1:12" s="1" customFormat="1" ht="14">
      <c r="A135" s="54"/>
      <c r="B135" s="739" t="s">
        <v>303</v>
      </c>
      <c r="C135" s="749" t="s">
        <v>311</v>
      </c>
      <c r="D135" s="38" t="s">
        <v>34</v>
      </c>
      <c r="E135" s="60">
        <v>20.52</v>
      </c>
      <c r="F135" s="851"/>
      <c r="G135" s="752"/>
      <c r="H135" s="54"/>
      <c r="I135" s="54"/>
      <c r="J135" s="717"/>
      <c r="K135" s="717"/>
      <c r="L135" s="54"/>
    </row>
    <row r="136" spans="1:12" s="1" customFormat="1" ht="14">
      <c r="A136" s="54"/>
      <c r="B136" s="739" t="s">
        <v>304</v>
      </c>
      <c r="C136" s="54" t="s">
        <v>313</v>
      </c>
      <c r="D136" s="38" t="s">
        <v>34</v>
      </c>
      <c r="E136" s="753">
        <v>8.64</v>
      </c>
      <c r="F136" s="851"/>
      <c r="G136" s="752"/>
      <c r="H136" s="54"/>
      <c r="I136" s="54"/>
      <c r="J136" s="717"/>
      <c r="K136" s="717"/>
      <c r="L136" s="54"/>
    </row>
    <row r="137" spans="1:12" s="1" customFormat="1" ht="14">
      <c r="A137" s="54"/>
      <c r="B137" s="739" t="s">
        <v>305</v>
      </c>
      <c r="C137" s="54" t="s">
        <v>314</v>
      </c>
      <c r="D137" s="38" t="s">
        <v>34</v>
      </c>
      <c r="E137" s="753">
        <v>32.831999999999994</v>
      </c>
      <c r="F137" s="851"/>
      <c r="G137" s="752"/>
      <c r="H137" s="54"/>
      <c r="I137" s="54"/>
      <c r="J137" s="717"/>
      <c r="K137" s="717"/>
      <c r="L137" s="54"/>
    </row>
    <row r="138" spans="1:12" s="1" customFormat="1" ht="14">
      <c r="A138" s="54"/>
      <c r="B138" s="739" t="s">
        <v>306</v>
      </c>
      <c r="C138" s="54" t="s">
        <v>315</v>
      </c>
      <c r="D138" s="38" t="s">
        <v>34</v>
      </c>
      <c r="E138" s="753">
        <v>5.76</v>
      </c>
      <c r="F138" s="851"/>
      <c r="G138" s="752"/>
      <c r="H138" s="54"/>
      <c r="I138" s="54"/>
      <c r="J138" s="717"/>
      <c r="K138" s="717"/>
      <c r="L138" s="54"/>
    </row>
    <row r="139" spans="1:12" s="1" customFormat="1" ht="14">
      <c r="A139" s="54"/>
      <c r="B139" s="739" t="s">
        <v>316</v>
      </c>
      <c r="C139" s="749" t="s">
        <v>312</v>
      </c>
      <c r="D139" s="38" t="s">
        <v>34</v>
      </c>
      <c r="E139" s="60">
        <v>4.1159999999999997</v>
      </c>
      <c r="F139" s="851"/>
      <c r="G139" s="752"/>
      <c r="H139" s="54"/>
      <c r="I139" s="54"/>
      <c r="J139" s="717"/>
      <c r="K139" s="717"/>
      <c r="L139" s="54"/>
    </row>
    <row r="140" spans="1:12" s="1" customFormat="1" ht="14">
      <c r="A140" s="54"/>
      <c r="B140" s="739" t="s">
        <v>317</v>
      </c>
      <c r="C140" s="54" t="s">
        <v>300</v>
      </c>
      <c r="D140" s="38" t="s">
        <v>34</v>
      </c>
      <c r="E140" s="753">
        <v>2.88</v>
      </c>
      <c r="F140" s="851"/>
      <c r="G140" s="752"/>
      <c r="H140" s="54"/>
      <c r="I140" s="54"/>
      <c r="J140" s="717"/>
      <c r="K140" s="717"/>
      <c r="L140" s="54"/>
    </row>
    <row r="141" spans="1:12" s="1" customFormat="1" ht="14">
      <c r="A141" s="54"/>
      <c r="B141" s="739" t="s">
        <v>318</v>
      </c>
      <c r="C141" s="54" t="s">
        <v>301</v>
      </c>
      <c r="D141" s="38" t="s">
        <v>34</v>
      </c>
      <c r="E141" s="753">
        <v>10.943999999999999</v>
      </c>
      <c r="F141" s="851"/>
      <c r="G141" s="752"/>
      <c r="H141" s="54"/>
      <c r="I141" s="54"/>
      <c r="J141" s="717"/>
      <c r="K141" s="717"/>
      <c r="L141" s="54"/>
    </row>
    <row r="142" spans="1:12" s="1" customFormat="1" ht="14">
      <c r="A142" s="54"/>
      <c r="B142" s="739" t="s">
        <v>319</v>
      </c>
      <c r="C142" s="54" t="s">
        <v>302</v>
      </c>
      <c r="D142" s="38" t="s">
        <v>34</v>
      </c>
      <c r="E142" s="753">
        <v>1.92</v>
      </c>
      <c r="F142" s="851"/>
      <c r="G142" s="752"/>
      <c r="H142" s="54"/>
      <c r="I142" s="54"/>
      <c r="J142" s="717"/>
      <c r="K142" s="717"/>
      <c r="L142" s="54"/>
    </row>
    <row r="143" spans="1:12" s="1" customFormat="1" ht="14">
      <c r="A143" s="54"/>
      <c r="B143" s="739" t="s">
        <v>330</v>
      </c>
      <c r="C143" s="749" t="s">
        <v>312</v>
      </c>
      <c r="D143" s="38" t="s">
        <v>34</v>
      </c>
      <c r="E143" s="60">
        <v>4.1159999999999997</v>
      </c>
      <c r="F143" s="851"/>
      <c r="G143" s="752"/>
      <c r="H143" s="54"/>
      <c r="I143" s="54"/>
      <c r="J143" s="717"/>
      <c r="K143" s="717"/>
      <c r="L143" s="54"/>
    </row>
    <row r="144" spans="1:12" s="1" customFormat="1" ht="14">
      <c r="A144" s="54"/>
      <c r="B144" s="739" t="s">
        <v>331</v>
      </c>
      <c r="C144" s="54" t="s">
        <v>300</v>
      </c>
      <c r="D144" s="38" t="s">
        <v>34</v>
      </c>
      <c r="E144" s="753">
        <v>2.88</v>
      </c>
      <c r="F144" s="851"/>
      <c r="G144" s="752"/>
      <c r="H144" s="54"/>
      <c r="I144" s="54"/>
      <c r="J144" s="717"/>
      <c r="K144" s="717"/>
      <c r="L144" s="54"/>
    </row>
    <row r="145" spans="1:12" s="1" customFormat="1" ht="14">
      <c r="A145" s="54"/>
      <c r="B145" s="739" t="s">
        <v>332</v>
      </c>
      <c r="C145" s="54" t="s">
        <v>338</v>
      </c>
      <c r="D145" s="38" t="s">
        <v>34</v>
      </c>
      <c r="E145" s="753">
        <v>2.16</v>
      </c>
      <c r="F145" s="851"/>
      <c r="G145" s="752"/>
      <c r="H145" s="54"/>
      <c r="I145" s="54"/>
      <c r="J145" s="717"/>
      <c r="K145" s="717"/>
      <c r="L145" s="54"/>
    </row>
    <row r="146" spans="1:12" s="1" customFormat="1" ht="14">
      <c r="A146" s="54"/>
      <c r="B146" s="739" t="s">
        <v>334</v>
      </c>
      <c r="C146" s="54" t="s">
        <v>302</v>
      </c>
      <c r="D146" s="38" t="s">
        <v>34</v>
      </c>
      <c r="E146" s="753">
        <v>1.92</v>
      </c>
      <c r="F146" s="851"/>
      <c r="G146" s="752"/>
      <c r="H146" s="54"/>
      <c r="I146" s="54"/>
      <c r="J146" s="717"/>
      <c r="K146" s="717"/>
      <c r="L146" s="54"/>
    </row>
    <row r="147" spans="1:12" s="1" customFormat="1" ht="17.5" customHeight="1">
      <c r="A147" s="720">
        <f>A129+1</f>
        <v>52</v>
      </c>
      <c r="B147" s="36">
        <v>317121101</v>
      </c>
      <c r="C147" s="36" t="s">
        <v>342</v>
      </c>
      <c r="D147" s="52" t="s">
        <v>45</v>
      </c>
      <c r="E147" s="754">
        <v>180</v>
      </c>
      <c r="F147" s="847"/>
      <c r="G147" s="721">
        <f>F147*E147</f>
        <v>0</v>
      </c>
      <c r="H147" s="722" t="s">
        <v>46</v>
      </c>
      <c r="I147" s="723">
        <v>6.8799999999999998E-3</v>
      </c>
      <c r="J147" s="724">
        <f>I147*E147</f>
        <v>1.2383999999999999</v>
      </c>
      <c r="K147" s="725"/>
      <c r="L147" s="726">
        <f>K147*E147</f>
        <v>0</v>
      </c>
    </row>
    <row r="148" spans="1:12" s="1" customFormat="1" ht="17.5" customHeight="1">
      <c r="A148" s="720">
        <f>A147+1</f>
        <v>53</v>
      </c>
      <c r="B148" s="36">
        <v>317121102</v>
      </c>
      <c r="C148" s="36" t="s">
        <v>343</v>
      </c>
      <c r="D148" s="52" t="s">
        <v>45</v>
      </c>
      <c r="E148" s="754">
        <v>20</v>
      </c>
      <c r="F148" s="847"/>
      <c r="G148" s="721">
        <f>F148*E148</f>
        <v>0</v>
      </c>
      <c r="H148" s="722" t="s">
        <v>46</v>
      </c>
      <c r="I148" s="723">
        <v>9.1800000000000007E-3</v>
      </c>
      <c r="J148" s="724">
        <f>I148*E148</f>
        <v>0.18360000000000001</v>
      </c>
      <c r="K148" s="725"/>
      <c r="L148" s="726">
        <f>K148*E148</f>
        <v>0</v>
      </c>
    </row>
    <row r="149" spans="1:12" s="1" customFormat="1" ht="17.5" customHeight="1">
      <c r="A149" s="720">
        <f t="shared" ref="A149:A165" si="52">A148+1</f>
        <v>54</v>
      </c>
      <c r="B149" s="53" t="s">
        <v>344</v>
      </c>
      <c r="C149" s="755" t="s">
        <v>352</v>
      </c>
      <c r="D149" s="53" t="s">
        <v>45</v>
      </c>
      <c r="E149" s="756">
        <v>6</v>
      </c>
      <c r="F149" s="849"/>
      <c r="G149" s="745">
        <f>F149*E149</f>
        <v>0</v>
      </c>
      <c r="H149" s="746" t="s">
        <v>359</v>
      </c>
      <c r="I149" s="757">
        <v>1.3103999999999999E-2</v>
      </c>
      <c r="J149" s="724">
        <f>I149*E149</f>
        <v>7.8623999999999999E-2</v>
      </c>
      <c r="K149" s="725"/>
      <c r="L149" s="726">
        <f>K149*E149</f>
        <v>0</v>
      </c>
    </row>
    <row r="150" spans="1:12" s="1" customFormat="1" ht="17.5" customHeight="1">
      <c r="A150" s="720">
        <f t="shared" si="52"/>
        <v>55</v>
      </c>
      <c r="B150" s="53" t="s">
        <v>345</v>
      </c>
      <c r="C150" s="755" t="s">
        <v>353</v>
      </c>
      <c r="D150" s="53" t="s">
        <v>45</v>
      </c>
      <c r="E150" s="756">
        <v>67</v>
      </c>
      <c r="F150" s="849"/>
      <c r="G150" s="745">
        <f t="shared" ref="G150:G153" si="53">F150*E150</f>
        <v>0</v>
      </c>
      <c r="H150" s="746" t="s">
        <v>359</v>
      </c>
      <c r="I150" s="757">
        <v>3.1125000000000003E-2</v>
      </c>
      <c r="J150" s="724">
        <f t="shared" ref="J150:J153" si="54">I150*E150</f>
        <v>2.0853750000000004</v>
      </c>
      <c r="K150" s="725"/>
      <c r="L150" s="726">
        <f t="shared" ref="L150:L153" si="55">K150*E150</f>
        <v>0</v>
      </c>
    </row>
    <row r="151" spans="1:12" s="1" customFormat="1" ht="17.5" customHeight="1">
      <c r="A151" s="720">
        <f t="shared" si="52"/>
        <v>56</v>
      </c>
      <c r="B151" s="53" t="s">
        <v>346</v>
      </c>
      <c r="C151" s="755" t="s">
        <v>354</v>
      </c>
      <c r="D151" s="53" t="s">
        <v>45</v>
      </c>
      <c r="E151" s="756">
        <v>16</v>
      </c>
      <c r="F151" s="849"/>
      <c r="G151" s="745">
        <f t="shared" si="53"/>
        <v>0</v>
      </c>
      <c r="H151" s="746" t="s">
        <v>359</v>
      </c>
      <c r="I151" s="757">
        <v>2.3400000000000004E-2</v>
      </c>
      <c r="J151" s="724">
        <f t="shared" si="54"/>
        <v>0.37440000000000007</v>
      </c>
      <c r="K151" s="725"/>
      <c r="L151" s="726">
        <f t="shared" si="55"/>
        <v>0</v>
      </c>
    </row>
    <row r="152" spans="1:12" s="1" customFormat="1" ht="17.5" customHeight="1">
      <c r="A152" s="720">
        <f t="shared" si="52"/>
        <v>57</v>
      </c>
      <c r="B152" s="53" t="s">
        <v>347</v>
      </c>
      <c r="C152" s="401" t="s">
        <v>360</v>
      </c>
      <c r="D152" s="53" t="s">
        <v>45</v>
      </c>
      <c r="E152" s="756">
        <v>20</v>
      </c>
      <c r="F152" s="849"/>
      <c r="G152" s="745">
        <f t="shared" si="53"/>
        <v>0</v>
      </c>
      <c r="H152" s="746" t="s">
        <v>359</v>
      </c>
      <c r="I152" s="757">
        <v>4.4850000000000001E-2</v>
      </c>
      <c r="J152" s="724">
        <f t="shared" si="54"/>
        <v>0.89700000000000002</v>
      </c>
      <c r="K152" s="725"/>
      <c r="L152" s="726">
        <f t="shared" si="55"/>
        <v>0</v>
      </c>
    </row>
    <row r="153" spans="1:12" s="1" customFormat="1" ht="17.5" customHeight="1">
      <c r="A153" s="720">
        <f t="shared" si="52"/>
        <v>58</v>
      </c>
      <c r="B153" s="53" t="s">
        <v>348</v>
      </c>
      <c r="C153" s="755" t="s">
        <v>355</v>
      </c>
      <c r="D153" s="53" t="s">
        <v>45</v>
      </c>
      <c r="E153" s="756">
        <v>9</v>
      </c>
      <c r="F153" s="849"/>
      <c r="G153" s="745">
        <f t="shared" si="53"/>
        <v>0</v>
      </c>
      <c r="H153" s="746" t="s">
        <v>359</v>
      </c>
      <c r="I153" s="757">
        <v>1.3103999999999999E-2</v>
      </c>
      <c r="J153" s="724">
        <f t="shared" si="54"/>
        <v>0.117936</v>
      </c>
      <c r="K153" s="725"/>
      <c r="L153" s="726">
        <f t="shared" si="55"/>
        <v>0</v>
      </c>
    </row>
    <row r="154" spans="1:12" s="1" customFormat="1" ht="17.5" customHeight="1">
      <c r="A154" s="720">
        <f t="shared" si="52"/>
        <v>59</v>
      </c>
      <c r="B154" s="53" t="s">
        <v>349</v>
      </c>
      <c r="C154" s="755" t="s">
        <v>356</v>
      </c>
      <c r="D154" s="53" t="s">
        <v>45</v>
      </c>
      <c r="E154" s="756">
        <v>39</v>
      </c>
      <c r="F154" s="852"/>
      <c r="G154" s="745">
        <f t="shared" ref="G154:G155" si="56">F154*E154</f>
        <v>0</v>
      </c>
      <c r="H154" s="746" t="s">
        <v>359</v>
      </c>
      <c r="I154" s="757">
        <f>I150</f>
        <v>3.1125000000000003E-2</v>
      </c>
      <c r="J154" s="724">
        <f t="shared" ref="J154:J155" si="57">I154*E154</f>
        <v>1.213875</v>
      </c>
      <c r="K154" s="725"/>
      <c r="L154" s="726">
        <f t="shared" ref="L154:L157" si="58">K154*E154</f>
        <v>0</v>
      </c>
    </row>
    <row r="155" spans="1:12" s="1" customFormat="1" ht="17.5" customHeight="1">
      <c r="A155" s="720">
        <f t="shared" si="52"/>
        <v>60</v>
      </c>
      <c r="B155" s="53" t="s">
        <v>350</v>
      </c>
      <c r="C155" s="755" t="s">
        <v>357</v>
      </c>
      <c r="D155" s="53" t="s">
        <v>45</v>
      </c>
      <c r="E155" s="756">
        <v>41</v>
      </c>
      <c r="F155" s="852"/>
      <c r="G155" s="745">
        <f t="shared" si="56"/>
        <v>0</v>
      </c>
      <c r="H155" s="746" t="s">
        <v>359</v>
      </c>
      <c r="I155" s="757">
        <v>9.3600000000000003E-3</v>
      </c>
      <c r="J155" s="724">
        <f t="shared" si="57"/>
        <v>0.38375999999999999</v>
      </c>
      <c r="K155" s="725"/>
      <c r="L155" s="726">
        <f t="shared" si="58"/>
        <v>0</v>
      </c>
    </row>
    <row r="156" spans="1:12" s="1" customFormat="1" ht="17.5" customHeight="1">
      <c r="A156" s="720">
        <f t="shared" si="52"/>
        <v>61</v>
      </c>
      <c r="B156" s="53" t="s">
        <v>351</v>
      </c>
      <c r="C156" s="755" t="s">
        <v>358</v>
      </c>
      <c r="D156" s="53" t="s">
        <v>45</v>
      </c>
      <c r="E156" s="756">
        <v>2</v>
      </c>
      <c r="F156" s="852"/>
      <c r="G156" s="745">
        <f t="shared" ref="G156" si="59">F156*E156</f>
        <v>0</v>
      </c>
      <c r="H156" s="746" t="s">
        <v>359</v>
      </c>
      <c r="I156" s="723">
        <v>9.4999999999999998E-3</v>
      </c>
      <c r="J156" s="724">
        <f t="shared" ref="J156" si="60">I156*E156</f>
        <v>1.9E-2</v>
      </c>
      <c r="K156" s="725"/>
      <c r="L156" s="726">
        <f t="shared" si="58"/>
        <v>0</v>
      </c>
    </row>
    <row r="157" spans="1:12" s="1" customFormat="1" ht="17.5" customHeight="1">
      <c r="A157" s="720">
        <f t="shared" si="52"/>
        <v>62</v>
      </c>
      <c r="B157" s="758" t="s">
        <v>361</v>
      </c>
      <c r="C157" s="39" t="s">
        <v>534</v>
      </c>
      <c r="D157" s="52" t="s">
        <v>45</v>
      </c>
      <c r="E157" s="754">
        <v>1</v>
      </c>
      <c r="F157" s="853"/>
      <c r="G157" s="759">
        <f t="shared" ref="G157" si="61">F157*E157</f>
        <v>0</v>
      </c>
      <c r="H157" s="746" t="s">
        <v>359</v>
      </c>
      <c r="I157" s="723">
        <v>2.6929999999999999E-2</v>
      </c>
      <c r="J157" s="724">
        <f t="shared" ref="J157:J171" si="62">I157*E157</f>
        <v>2.6929999999999999E-2</v>
      </c>
      <c r="K157" s="725"/>
      <c r="L157" s="726">
        <f t="shared" si="58"/>
        <v>0</v>
      </c>
    </row>
    <row r="158" spans="1:12" s="1" customFormat="1" ht="25.75" customHeight="1">
      <c r="A158" s="720">
        <f t="shared" si="52"/>
        <v>63</v>
      </c>
      <c r="B158" s="36">
        <v>642946111</v>
      </c>
      <c r="C158" s="36" t="s">
        <v>532</v>
      </c>
      <c r="D158" s="52" t="s">
        <v>45</v>
      </c>
      <c r="E158" s="754">
        <v>20</v>
      </c>
      <c r="F158" s="853"/>
      <c r="G158" s="759">
        <f t="shared" ref="G158:G159" si="63">F158*E158</f>
        <v>0</v>
      </c>
      <c r="H158" s="722" t="s">
        <v>46</v>
      </c>
      <c r="I158" s="723">
        <v>5.3620000000000001E-2</v>
      </c>
      <c r="J158" s="724">
        <f t="shared" ref="J158:J159" si="64">I158*E158</f>
        <v>1.0724</v>
      </c>
      <c r="K158" s="725"/>
      <c r="L158" s="726">
        <f t="shared" ref="L158" si="65">K158*E158</f>
        <v>0</v>
      </c>
    </row>
    <row r="159" spans="1:12" s="1" customFormat="1" ht="25.75" customHeight="1">
      <c r="A159" s="720">
        <f t="shared" si="52"/>
        <v>64</v>
      </c>
      <c r="B159" s="59">
        <v>55331612</v>
      </c>
      <c r="C159" s="59" t="s">
        <v>533</v>
      </c>
      <c r="D159" s="53" t="s">
        <v>45</v>
      </c>
      <c r="E159" s="756">
        <v>20</v>
      </c>
      <c r="F159" s="852"/>
      <c r="G159" s="745">
        <f t="shared" si="63"/>
        <v>0</v>
      </c>
      <c r="H159" s="722" t="s">
        <v>46</v>
      </c>
      <c r="I159" s="723">
        <v>9.4999999999999998E-3</v>
      </c>
      <c r="J159" s="724">
        <f t="shared" si="64"/>
        <v>0.19</v>
      </c>
      <c r="K159" s="725"/>
      <c r="L159" s="726"/>
    </row>
    <row r="160" spans="1:12" s="1" customFormat="1" ht="17.5" customHeight="1">
      <c r="A160" s="720">
        <f t="shared" si="52"/>
        <v>65</v>
      </c>
      <c r="B160" s="39" t="s">
        <v>427</v>
      </c>
      <c r="C160" s="39" t="s">
        <v>432</v>
      </c>
      <c r="D160" s="52" t="s">
        <v>35</v>
      </c>
      <c r="E160" s="754">
        <v>33.173999999999992</v>
      </c>
      <c r="F160" s="853"/>
      <c r="G160" s="759">
        <f t="shared" ref="G160" si="66">F160*E160</f>
        <v>0</v>
      </c>
      <c r="H160" s="746" t="s">
        <v>359</v>
      </c>
      <c r="I160" s="723">
        <v>4.5670000000000002E-2</v>
      </c>
      <c r="J160" s="724">
        <f t="shared" si="62"/>
        <v>1.5150565799999998</v>
      </c>
      <c r="K160" s="725"/>
      <c r="L160" s="726"/>
    </row>
    <row r="161" spans="1:12" s="1" customFormat="1" ht="17.5" customHeight="1">
      <c r="A161" s="720"/>
      <c r="B161" s="38" t="s">
        <v>430</v>
      </c>
      <c r="C161" s="37" t="s">
        <v>431</v>
      </c>
      <c r="D161" s="38" t="s">
        <v>34</v>
      </c>
      <c r="E161" s="57">
        <v>33.173999999999992</v>
      </c>
      <c r="F161" s="853"/>
      <c r="G161" s="759"/>
      <c r="H161" s="746"/>
      <c r="I161" s="723"/>
      <c r="J161" s="724"/>
      <c r="K161" s="725"/>
      <c r="L161" s="726"/>
    </row>
    <row r="162" spans="1:12" s="1" customFormat="1" ht="17.5" customHeight="1">
      <c r="A162" s="720">
        <f>A160+1</f>
        <v>66</v>
      </c>
      <c r="B162" s="39" t="s">
        <v>429</v>
      </c>
      <c r="C162" s="39" t="s">
        <v>428</v>
      </c>
      <c r="D162" s="52" t="s">
        <v>35</v>
      </c>
      <c r="E162" s="754">
        <v>7.8924999999999992</v>
      </c>
      <c r="F162" s="853"/>
      <c r="G162" s="759">
        <f t="shared" ref="G162" si="67">F162*E162</f>
        <v>0</v>
      </c>
      <c r="H162" s="746" t="s">
        <v>359</v>
      </c>
      <c r="I162" s="723">
        <v>6.4519999999999994E-2</v>
      </c>
      <c r="J162" s="724">
        <f t="shared" ref="J162" si="68">I162*E162</f>
        <v>0.50922409999999985</v>
      </c>
      <c r="K162" s="725"/>
      <c r="L162" s="726"/>
    </row>
    <row r="163" spans="1:12" s="1" customFormat="1" ht="17.5" customHeight="1">
      <c r="A163" s="720"/>
      <c r="B163" s="38" t="s">
        <v>434</v>
      </c>
      <c r="C163" s="37" t="s">
        <v>433</v>
      </c>
      <c r="D163" s="38" t="s">
        <v>34</v>
      </c>
      <c r="E163" s="754">
        <v>7.8924999999999992</v>
      </c>
      <c r="F163" s="853"/>
      <c r="G163" s="759"/>
      <c r="H163" s="746"/>
      <c r="I163" s="723"/>
      <c r="J163" s="724"/>
      <c r="K163" s="725"/>
      <c r="L163" s="726"/>
    </row>
    <row r="164" spans="1:12" s="1" customFormat="1" ht="25.25" customHeight="1">
      <c r="A164" s="720">
        <f>A162+1</f>
        <v>67</v>
      </c>
      <c r="B164" s="36">
        <v>340201119</v>
      </c>
      <c r="C164" s="36" t="s">
        <v>362</v>
      </c>
      <c r="D164" s="52" t="s">
        <v>35</v>
      </c>
      <c r="E164" s="754">
        <v>5.7750000000000004</v>
      </c>
      <c r="F164" s="854"/>
      <c r="G164" s="759">
        <f t="shared" ref="G164:G172" si="69">F164*E164</f>
        <v>0</v>
      </c>
      <c r="H164" s="722" t="s">
        <v>46</v>
      </c>
      <c r="I164" s="723">
        <v>1.244E-2</v>
      </c>
      <c r="J164" s="724">
        <f t="shared" si="62"/>
        <v>7.1841000000000002E-2</v>
      </c>
      <c r="K164" s="725"/>
      <c r="L164" s="726"/>
    </row>
    <row r="165" spans="1:12" s="1" customFormat="1" ht="22.25" customHeight="1">
      <c r="A165" s="720">
        <f t="shared" si="52"/>
        <v>68</v>
      </c>
      <c r="B165" s="36">
        <v>342291112</v>
      </c>
      <c r="C165" s="36" t="s">
        <v>363</v>
      </c>
      <c r="D165" s="52" t="s">
        <v>84</v>
      </c>
      <c r="E165" s="754">
        <v>628.41149999999993</v>
      </c>
      <c r="F165" s="854"/>
      <c r="G165" s="759">
        <f t="shared" si="69"/>
        <v>0</v>
      </c>
      <c r="H165" s="722" t="s">
        <v>46</v>
      </c>
      <c r="I165" s="723">
        <v>1.2E-4</v>
      </c>
      <c r="J165" s="724">
        <f t="shared" si="62"/>
        <v>7.5409379999999998E-2</v>
      </c>
      <c r="K165" s="725"/>
      <c r="L165" s="726"/>
    </row>
    <row r="166" spans="1:12" ht="20.5" customHeight="1">
      <c r="A166" s="715"/>
      <c r="B166" s="715"/>
      <c r="C166" s="68" t="s">
        <v>364</v>
      </c>
      <c r="D166" s="69"/>
      <c r="E166" s="900"/>
      <c r="F166" s="840"/>
      <c r="G166" s="101">
        <f>SUM(G167:G176)</f>
        <v>0</v>
      </c>
      <c r="H166" s="716"/>
      <c r="I166" s="717"/>
      <c r="J166" s="718">
        <f>SUM(J167:J176)</f>
        <v>28.343139999999998</v>
      </c>
      <c r="K166" s="717"/>
      <c r="L166" s="760">
        <f>SUM(L167:L176)</f>
        <v>0</v>
      </c>
    </row>
    <row r="167" spans="1:12" ht="24.5" customHeight="1">
      <c r="A167" s="720">
        <f>A165+1</f>
        <v>69</v>
      </c>
      <c r="B167" s="36">
        <v>435123911</v>
      </c>
      <c r="C167" s="36" t="s">
        <v>377</v>
      </c>
      <c r="D167" s="52" t="s">
        <v>45</v>
      </c>
      <c r="E167" s="754">
        <v>1</v>
      </c>
      <c r="F167" s="847"/>
      <c r="G167" s="759">
        <f t="shared" si="69"/>
        <v>0</v>
      </c>
      <c r="H167" s="722" t="s">
        <v>46</v>
      </c>
      <c r="I167" s="723">
        <v>3.5220000000000001E-2</v>
      </c>
      <c r="J167" s="724">
        <f t="shared" si="62"/>
        <v>3.5220000000000001E-2</v>
      </c>
      <c r="K167" s="725"/>
      <c r="L167" s="742">
        <f t="shared" ref="L167:L168" si="70">K167*E167</f>
        <v>0</v>
      </c>
    </row>
    <row r="168" spans="1:12" ht="24.5" customHeight="1">
      <c r="A168" s="720">
        <f>A167+1</f>
        <v>70</v>
      </c>
      <c r="B168" s="36">
        <v>435123912</v>
      </c>
      <c r="C168" s="36" t="s">
        <v>378</v>
      </c>
      <c r="D168" s="52" t="s">
        <v>45</v>
      </c>
      <c r="E168" s="754">
        <v>12</v>
      </c>
      <c r="F168" s="847"/>
      <c r="G168" s="759">
        <f t="shared" si="69"/>
        <v>0</v>
      </c>
      <c r="H168" s="722" t="s">
        <v>46</v>
      </c>
      <c r="I168" s="723">
        <v>8.516E-2</v>
      </c>
      <c r="J168" s="724">
        <f t="shared" si="62"/>
        <v>1.0219199999999999</v>
      </c>
      <c r="K168" s="725"/>
      <c r="L168" s="742">
        <f t="shared" si="70"/>
        <v>0</v>
      </c>
    </row>
    <row r="169" spans="1:12" ht="17.5" customHeight="1">
      <c r="A169" s="720">
        <f t="shared" ref="A169:A176" si="71">A168+1</f>
        <v>71</v>
      </c>
      <c r="B169" s="59" t="s">
        <v>365</v>
      </c>
      <c r="C169" s="755" t="s">
        <v>371</v>
      </c>
      <c r="D169" s="53" t="s">
        <v>45</v>
      </c>
      <c r="E169" s="756">
        <v>1</v>
      </c>
      <c r="F169" s="849"/>
      <c r="G169" s="745">
        <f t="shared" si="69"/>
        <v>0</v>
      </c>
      <c r="H169" s="746" t="s">
        <v>359</v>
      </c>
      <c r="I169" s="723">
        <v>2.0529999999999999</v>
      </c>
      <c r="J169" s="724">
        <f t="shared" si="62"/>
        <v>2.0529999999999999</v>
      </c>
      <c r="K169" s="725"/>
      <c r="L169" s="742">
        <f t="shared" ref="L169:L175" si="72">K169*E169</f>
        <v>0</v>
      </c>
    </row>
    <row r="170" spans="1:12" ht="17.5" customHeight="1">
      <c r="A170" s="720">
        <f t="shared" si="71"/>
        <v>72</v>
      </c>
      <c r="B170" s="59" t="s">
        <v>366</v>
      </c>
      <c r="C170" s="755" t="s">
        <v>372</v>
      </c>
      <c r="D170" s="53" t="s">
        <v>45</v>
      </c>
      <c r="E170" s="756">
        <v>1</v>
      </c>
      <c r="F170" s="849"/>
      <c r="G170" s="745">
        <f t="shared" si="69"/>
        <v>0</v>
      </c>
      <c r="H170" s="746" t="s">
        <v>359</v>
      </c>
      <c r="I170" s="723">
        <v>2.1349999999999998</v>
      </c>
      <c r="J170" s="724">
        <f t="shared" si="62"/>
        <v>2.1349999999999998</v>
      </c>
      <c r="K170" s="725"/>
      <c r="L170" s="742">
        <f t="shared" si="72"/>
        <v>0</v>
      </c>
    </row>
    <row r="171" spans="1:12" s="1" customFormat="1" ht="17.5" customHeight="1">
      <c r="A171" s="720">
        <f t="shared" si="71"/>
        <v>73</v>
      </c>
      <c r="B171" s="59" t="s">
        <v>367</v>
      </c>
      <c r="C171" s="755" t="s">
        <v>373</v>
      </c>
      <c r="D171" s="53" t="s">
        <v>45</v>
      </c>
      <c r="E171" s="756">
        <v>1</v>
      </c>
      <c r="F171" s="849"/>
      <c r="G171" s="745">
        <f t="shared" si="69"/>
        <v>0</v>
      </c>
      <c r="H171" s="746" t="s">
        <v>359</v>
      </c>
      <c r="I171" s="723">
        <v>2.2530000000000001</v>
      </c>
      <c r="J171" s="724">
        <f t="shared" si="62"/>
        <v>2.2530000000000001</v>
      </c>
      <c r="K171" s="725"/>
      <c r="L171" s="742">
        <f t="shared" si="72"/>
        <v>0</v>
      </c>
    </row>
    <row r="172" spans="1:12" s="1" customFormat="1" ht="17.5" customHeight="1">
      <c r="A172" s="720">
        <f t="shared" si="71"/>
        <v>74</v>
      </c>
      <c r="B172" s="59" t="s">
        <v>368</v>
      </c>
      <c r="C172" s="755" t="s">
        <v>374</v>
      </c>
      <c r="D172" s="53" t="s">
        <v>45</v>
      </c>
      <c r="E172" s="756">
        <v>5</v>
      </c>
      <c r="F172" s="849"/>
      <c r="G172" s="745">
        <f t="shared" si="69"/>
        <v>0</v>
      </c>
      <c r="H172" s="746" t="s">
        <v>359</v>
      </c>
      <c r="I172" s="723">
        <v>2.1030000000000002</v>
      </c>
      <c r="J172" s="724">
        <f t="shared" ref="J172:J175" si="73">I172*E172</f>
        <v>10.515000000000001</v>
      </c>
      <c r="K172" s="725"/>
      <c r="L172" s="742">
        <f t="shared" si="72"/>
        <v>0</v>
      </c>
    </row>
    <row r="173" spans="1:12" s="1" customFormat="1" ht="17.5" customHeight="1">
      <c r="A173" s="720">
        <f t="shared" si="71"/>
        <v>75</v>
      </c>
      <c r="B173" s="59" t="s">
        <v>369</v>
      </c>
      <c r="C173" s="755" t="s">
        <v>375</v>
      </c>
      <c r="D173" s="53" t="s">
        <v>45</v>
      </c>
      <c r="E173" s="756">
        <v>4</v>
      </c>
      <c r="F173" s="849"/>
      <c r="G173" s="745">
        <f t="shared" ref="G173:G175" si="74">F173*E173</f>
        <v>0</v>
      </c>
      <c r="H173" s="746" t="s">
        <v>359</v>
      </c>
      <c r="I173" s="723">
        <v>2.0880000000000001</v>
      </c>
      <c r="J173" s="724">
        <f t="shared" si="73"/>
        <v>8.3520000000000003</v>
      </c>
      <c r="K173" s="725"/>
      <c r="L173" s="742">
        <f t="shared" si="72"/>
        <v>0</v>
      </c>
    </row>
    <row r="174" spans="1:12" s="1" customFormat="1" ht="17.5" customHeight="1">
      <c r="A174" s="720">
        <f t="shared" si="71"/>
        <v>76</v>
      </c>
      <c r="B174" s="59" t="s">
        <v>370</v>
      </c>
      <c r="C174" s="755" t="s">
        <v>376</v>
      </c>
      <c r="D174" s="53" t="s">
        <v>45</v>
      </c>
      <c r="E174" s="756">
        <v>1</v>
      </c>
      <c r="F174" s="849"/>
      <c r="G174" s="745">
        <f t="shared" si="74"/>
        <v>0</v>
      </c>
      <c r="H174" s="746" t="s">
        <v>359</v>
      </c>
      <c r="I174" s="723">
        <v>1.925</v>
      </c>
      <c r="J174" s="724">
        <f t="shared" si="73"/>
        <v>1.925</v>
      </c>
      <c r="K174" s="725"/>
      <c r="L174" s="742">
        <f t="shared" si="72"/>
        <v>0</v>
      </c>
    </row>
    <row r="175" spans="1:12" s="1" customFormat="1" ht="17.5" customHeight="1">
      <c r="A175" s="720">
        <f t="shared" si="71"/>
        <v>77</v>
      </c>
      <c r="B175" s="761" t="s">
        <v>379</v>
      </c>
      <c r="C175" s="761" t="s">
        <v>380</v>
      </c>
      <c r="D175" s="52" t="s">
        <v>45</v>
      </c>
      <c r="E175" s="754">
        <v>24</v>
      </c>
      <c r="F175" s="847"/>
      <c r="G175" s="759">
        <f t="shared" si="74"/>
        <v>0</v>
      </c>
      <c r="H175" s="746" t="s">
        <v>359</v>
      </c>
      <c r="I175" s="723">
        <v>2E-3</v>
      </c>
      <c r="J175" s="724">
        <f t="shared" si="73"/>
        <v>4.8000000000000001E-2</v>
      </c>
      <c r="K175" s="725"/>
      <c r="L175" s="742">
        <f t="shared" si="72"/>
        <v>0</v>
      </c>
    </row>
    <row r="176" spans="1:12" s="1" customFormat="1" ht="17.5" customHeight="1">
      <c r="A176" s="720">
        <f t="shared" si="71"/>
        <v>78</v>
      </c>
      <c r="B176" s="761" t="s">
        <v>379</v>
      </c>
      <c r="C176" s="761" t="s">
        <v>381</v>
      </c>
      <c r="D176" s="52" t="s">
        <v>45</v>
      </c>
      <c r="E176" s="754">
        <v>1</v>
      </c>
      <c r="F176" s="847"/>
      <c r="G176" s="759">
        <f t="shared" ref="G176" si="75">F176*E176</f>
        <v>0</v>
      </c>
      <c r="H176" s="746" t="s">
        <v>359</v>
      </c>
      <c r="I176" s="723">
        <v>5.0000000000000001E-3</v>
      </c>
      <c r="J176" s="724">
        <f t="shared" ref="J176" si="76">I176*E176</f>
        <v>5.0000000000000001E-3</v>
      </c>
      <c r="K176" s="725"/>
      <c r="L176" s="742">
        <f t="shared" ref="L176" si="77">K176*E176</f>
        <v>0</v>
      </c>
    </row>
    <row r="177" spans="1:12" s="1" customFormat="1" ht="37.75" customHeight="1">
      <c r="A177" s="54"/>
      <c r="B177" s="54"/>
      <c r="C177" s="54"/>
      <c r="D177" s="52"/>
      <c r="E177" s="754"/>
      <c r="F177" s="847"/>
      <c r="G177" s="99"/>
      <c r="H177" s="58"/>
      <c r="I177" s="58"/>
      <c r="J177" s="762"/>
      <c r="K177" s="725"/>
      <c r="L177" s="742"/>
    </row>
    <row r="178" spans="1:12" s="1" customFormat="1" ht="21" customHeight="1">
      <c r="A178" s="54"/>
      <c r="B178" s="761"/>
      <c r="C178" s="68" t="s">
        <v>382</v>
      </c>
      <c r="D178" s="52"/>
      <c r="E178" s="754"/>
      <c r="F178" s="847"/>
      <c r="G178" s="101">
        <f>SUM(G179:G266)</f>
        <v>0</v>
      </c>
      <c r="H178" s="716"/>
      <c r="I178" s="717"/>
      <c r="J178" s="718">
        <f>SUM(J179:J266)</f>
        <v>150.28179115170997</v>
      </c>
      <c r="K178" s="717"/>
      <c r="L178" s="760">
        <f>SUM(L179:L266)</f>
        <v>11.80256</v>
      </c>
    </row>
    <row r="179" spans="1:12" s="1" customFormat="1" ht="25.75" customHeight="1">
      <c r="A179" s="720">
        <f>A176+1</f>
        <v>79</v>
      </c>
      <c r="B179" s="36">
        <v>611323111</v>
      </c>
      <c r="C179" s="36" t="s">
        <v>403</v>
      </c>
      <c r="D179" s="731" t="s">
        <v>7</v>
      </c>
      <c r="E179" s="754">
        <v>1269.8000000000002</v>
      </c>
      <c r="F179" s="847"/>
      <c r="G179" s="721">
        <f>F179*E179</f>
        <v>0</v>
      </c>
      <c r="H179" s="722" t="s">
        <v>46</v>
      </c>
      <c r="I179" s="723">
        <v>8.3000000000000001E-4</v>
      </c>
      <c r="J179" s="724">
        <f>I179*E179</f>
        <v>1.0539340000000001</v>
      </c>
      <c r="K179" s="725"/>
      <c r="L179" s="726">
        <f>K179*E179</f>
        <v>0</v>
      </c>
    </row>
    <row r="180" spans="1:12" s="1" customFormat="1" ht="14.5" customHeight="1">
      <c r="A180" s="54"/>
      <c r="B180" s="36"/>
      <c r="C180" s="739" t="s">
        <v>406</v>
      </c>
      <c r="D180" s="732" t="s">
        <v>29</v>
      </c>
      <c r="E180" s="57">
        <v>1258.4000000000001</v>
      </c>
      <c r="F180" s="847"/>
      <c r="G180" s="721"/>
      <c r="H180" s="722"/>
      <c r="I180" s="723"/>
      <c r="J180" s="724"/>
      <c r="K180" s="725"/>
      <c r="L180" s="726"/>
    </row>
    <row r="181" spans="1:12" s="1" customFormat="1" ht="14.5" customHeight="1">
      <c r="A181" s="54"/>
      <c r="B181" s="36"/>
      <c r="C181" s="739" t="s">
        <v>289</v>
      </c>
      <c r="D181" s="732" t="s">
        <v>29</v>
      </c>
      <c r="E181" s="57">
        <v>11.399999999999999</v>
      </c>
      <c r="F181" s="847"/>
      <c r="G181" s="721"/>
      <c r="H181" s="722"/>
      <c r="I181" s="723"/>
      <c r="J181" s="724"/>
      <c r="K181" s="725"/>
      <c r="L181" s="726"/>
    </row>
    <row r="182" spans="1:12" s="1" customFormat="1" ht="25.75" customHeight="1">
      <c r="A182" s="720">
        <f>A179+1</f>
        <v>80</v>
      </c>
      <c r="B182" s="36">
        <v>611323115</v>
      </c>
      <c r="C182" s="36" t="s">
        <v>404</v>
      </c>
      <c r="D182" s="731" t="s">
        <v>7</v>
      </c>
      <c r="E182" s="754">
        <v>48.191999999999993</v>
      </c>
      <c r="F182" s="847"/>
      <c r="G182" s="721">
        <f>F182*E182</f>
        <v>0</v>
      </c>
      <c r="H182" s="722" t="s">
        <v>46</v>
      </c>
      <c r="I182" s="723">
        <v>8.3000000000000001E-4</v>
      </c>
      <c r="J182" s="724">
        <f>I182*E182</f>
        <v>3.9999359999999998E-2</v>
      </c>
      <c r="K182" s="725"/>
      <c r="L182" s="726">
        <f>K182*E182</f>
        <v>0</v>
      </c>
    </row>
    <row r="183" spans="1:12" s="1" customFormat="1" ht="14.5" customHeight="1">
      <c r="A183" s="54"/>
      <c r="B183" s="36"/>
      <c r="C183" s="763" t="s">
        <v>407</v>
      </c>
      <c r="D183" s="38" t="s">
        <v>408</v>
      </c>
      <c r="E183" s="57">
        <v>4.2</v>
      </c>
      <c r="F183" s="847"/>
      <c r="G183" s="721"/>
      <c r="H183" s="722"/>
      <c r="I183" s="723"/>
      <c r="J183" s="724"/>
      <c r="K183" s="725"/>
      <c r="L183" s="726"/>
    </row>
    <row r="184" spans="1:12" s="1" customFormat="1" ht="14.5" customHeight="1">
      <c r="A184" s="720"/>
      <c r="B184" s="36"/>
      <c r="C184" s="763" t="s">
        <v>409</v>
      </c>
      <c r="D184" s="38" t="s">
        <v>408</v>
      </c>
      <c r="E184" s="57">
        <v>3.84</v>
      </c>
      <c r="F184" s="847"/>
      <c r="G184" s="721"/>
      <c r="H184" s="722"/>
      <c r="I184" s="723"/>
      <c r="J184" s="724"/>
      <c r="K184" s="725"/>
      <c r="L184" s="726"/>
    </row>
    <row r="185" spans="1:12" s="1" customFormat="1" ht="14.5" customHeight="1">
      <c r="A185" s="720"/>
      <c r="B185" s="36"/>
      <c r="C185" s="763" t="s">
        <v>410</v>
      </c>
      <c r="D185" s="38" t="s">
        <v>408</v>
      </c>
      <c r="E185" s="57">
        <v>3.6840000000000002</v>
      </c>
      <c r="F185" s="847"/>
      <c r="G185" s="721"/>
      <c r="H185" s="722"/>
      <c r="I185" s="723"/>
      <c r="J185" s="724"/>
      <c r="K185" s="725"/>
      <c r="L185" s="726"/>
    </row>
    <row r="186" spans="1:12" s="1" customFormat="1" ht="14.5" customHeight="1">
      <c r="A186" s="720"/>
      <c r="B186" s="36"/>
      <c r="C186" s="763" t="s">
        <v>411</v>
      </c>
      <c r="D186" s="38" t="s">
        <v>408</v>
      </c>
      <c r="E186" s="57">
        <v>18.54</v>
      </c>
      <c r="F186" s="847"/>
      <c r="G186" s="721"/>
      <c r="H186" s="722"/>
      <c r="I186" s="723"/>
      <c r="J186" s="724"/>
      <c r="K186" s="725"/>
      <c r="L186" s="726"/>
    </row>
    <row r="187" spans="1:12" s="1" customFormat="1" ht="14.5" customHeight="1">
      <c r="A187" s="720"/>
      <c r="B187" s="36"/>
      <c r="C187" s="763" t="s">
        <v>412</v>
      </c>
      <c r="D187" s="38" t="s">
        <v>408</v>
      </c>
      <c r="E187" s="57">
        <v>14.975999999999999</v>
      </c>
      <c r="F187" s="847"/>
      <c r="G187" s="721"/>
      <c r="H187" s="722"/>
      <c r="I187" s="723"/>
      <c r="J187" s="724"/>
      <c r="K187" s="725"/>
      <c r="L187" s="726"/>
    </row>
    <row r="188" spans="1:12" s="1" customFormat="1" ht="14.5" customHeight="1">
      <c r="A188" s="720"/>
      <c r="B188" s="36"/>
      <c r="C188" s="763" t="s">
        <v>413</v>
      </c>
      <c r="D188" s="38" t="s">
        <v>408</v>
      </c>
      <c r="E188" s="57">
        <v>2.9520000000000004</v>
      </c>
      <c r="F188" s="847"/>
      <c r="G188" s="721"/>
      <c r="H188" s="722"/>
      <c r="I188" s="723"/>
      <c r="J188" s="724"/>
      <c r="K188" s="725"/>
      <c r="L188" s="726"/>
    </row>
    <row r="189" spans="1:12" s="1" customFormat="1" ht="25.75" customHeight="1">
      <c r="A189" s="720">
        <f>A182+1</f>
        <v>81</v>
      </c>
      <c r="B189" s="36">
        <v>612323111</v>
      </c>
      <c r="C189" s="36" t="s">
        <v>405</v>
      </c>
      <c r="D189" s="731" t="s">
        <v>7</v>
      </c>
      <c r="E189" s="754">
        <v>5007.7380719999992</v>
      </c>
      <c r="F189" s="847"/>
      <c r="G189" s="721">
        <f>F189*E189</f>
        <v>0</v>
      </c>
      <c r="H189" s="722" t="s">
        <v>46</v>
      </c>
      <c r="I189" s="723">
        <v>8.3000000000000001E-4</v>
      </c>
      <c r="J189" s="724">
        <f>I189*E189</f>
        <v>4.1564225997599991</v>
      </c>
      <c r="K189" s="725"/>
      <c r="L189" s="742">
        <f>K189*E189</f>
        <v>0</v>
      </c>
    </row>
    <row r="190" spans="1:12" s="1" customFormat="1" ht="15.5" customHeight="1">
      <c r="A190" s="720"/>
      <c r="B190" s="761"/>
      <c r="C190" s="764" t="s">
        <v>414</v>
      </c>
      <c r="D190" s="38" t="s">
        <v>408</v>
      </c>
      <c r="E190" s="57">
        <v>4137.7807999999995</v>
      </c>
      <c r="F190" s="847"/>
      <c r="G190" s="759"/>
      <c r="H190" s="746"/>
      <c r="I190" s="723"/>
      <c r="J190" s="724"/>
      <c r="K190" s="725"/>
      <c r="L190" s="742"/>
    </row>
    <row r="191" spans="1:12" s="1" customFormat="1" ht="15.5" customHeight="1">
      <c r="A191" s="720"/>
      <c r="B191" s="761"/>
      <c r="C191" s="764" t="s">
        <v>415</v>
      </c>
      <c r="D191" s="38" t="s">
        <v>408</v>
      </c>
      <c r="E191" s="57">
        <v>586.50040000000013</v>
      </c>
      <c r="F191" s="847"/>
      <c r="G191" s="759"/>
      <c r="H191" s="746"/>
      <c r="I191" s="723"/>
      <c r="J191" s="724"/>
      <c r="K191" s="725"/>
      <c r="L191" s="742"/>
    </row>
    <row r="192" spans="1:12" s="1" customFormat="1" ht="17.5" customHeight="1">
      <c r="A192" s="720"/>
      <c r="B192" s="761"/>
      <c r="C192" s="764" t="s">
        <v>416</v>
      </c>
      <c r="D192" s="38" t="s">
        <v>408</v>
      </c>
      <c r="E192" s="60">
        <v>283.45687199999998</v>
      </c>
      <c r="F192" s="847"/>
      <c r="G192" s="759"/>
      <c r="H192" s="746"/>
      <c r="I192" s="723"/>
      <c r="J192" s="724"/>
      <c r="K192" s="725"/>
      <c r="L192" s="742"/>
    </row>
    <row r="193" spans="1:12" s="1" customFormat="1" ht="36.5" customHeight="1">
      <c r="A193" s="720">
        <f>A189+1</f>
        <v>82</v>
      </c>
      <c r="B193" s="36">
        <v>621221021</v>
      </c>
      <c r="C193" s="36" t="s">
        <v>438</v>
      </c>
      <c r="D193" s="52" t="s">
        <v>35</v>
      </c>
      <c r="E193" s="765">
        <v>411</v>
      </c>
      <c r="F193" s="847"/>
      <c r="G193" s="721">
        <f>F193*E190</f>
        <v>0</v>
      </c>
      <c r="H193" s="722" t="s">
        <v>46</v>
      </c>
      <c r="I193" s="723">
        <v>1.1599999999999999E-2</v>
      </c>
      <c r="J193" s="724">
        <f>I193*E190</f>
        <v>47.99825727999999</v>
      </c>
      <c r="K193" s="725"/>
      <c r="L193" s="742">
        <f>K193*E190</f>
        <v>0</v>
      </c>
    </row>
    <row r="194" spans="1:12" s="1" customFormat="1" ht="16.25" customHeight="1">
      <c r="A194" s="54"/>
      <c r="B194" s="36"/>
      <c r="C194" s="739" t="s">
        <v>437</v>
      </c>
      <c r="D194" s="38" t="s">
        <v>34</v>
      </c>
      <c r="E194" s="57">
        <v>277</v>
      </c>
      <c r="F194" s="847"/>
      <c r="G194" s="721"/>
      <c r="H194" s="722"/>
      <c r="I194" s="723"/>
      <c r="J194" s="724"/>
      <c r="K194" s="725"/>
      <c r="L194" s="742"/>
    </row>
    <row r="195" spans="1:12" s="1" customFormat="1" ht="16.25" customHeight="1">
      <c r="A195" s="54"/>
      <c r="B195" s="36"/>
      <c r="C195" s="739" t="s">
        <v>439</v>
      </c>
      <c r="D195" s="38" t="s">
        <v>34</v>
      </c>
      <c r="E195" s="57">
        <v>134</v>
      </c>
      <c r="F195" s="847"/>
      <c r="G195" s="721"/>
      <c r="H195" s="722"/>
      <c r="I195" s="723"/>
      <c r="J195" s="724"/>
      <c r="K195" s="725"/>
      <c r="L195" s="742"/>
    </row>
    <row r="196" spans="1:12" s="1" customFormat="1" ht="15.5" customHeight="1">
      <c r="A196" s="720">
        <f>A193+1</f>
        <v>83</v>
      </c>
      <c r="B196" s="59" t="s">
        <v>435</v>
      </c>
      <c r="C196" s="766" t="s">
        <v>425</v>
      </c>
      <c r="D196" s="53" t="s">
        <v>426</v>
      </c>
      <c r="E196" s="756">
        <v>290.85000000000002</v>
      </c>
      <c r="F196" s="849"/>
      <c r="G196" s="745">
        <f>F196*E196</f>
        <v>0</v>
      </c>
      <c r="H196" s="746" t="s">
        <v>359</v>
      </c>
      <c r="I196" s="723">
        <f>0.008</f>
        <v>8.0000000000000002E-3</v>
      </c>
      <c r="J196" s="724">
        <f>I196*E196</f>
        <v>2.3268000000000004</v>
      </c>
      <c r="K196" s="725"/>
      <c r="L196" s="742"/>
    </row>
    <row r="197" spans="1:12" s="1" customFormat="1" ht="28.25" customHeight="1">
      <c r="A197" s="720">
        <f t="shared" ref="A197" si="78">A196+1</f>
        <v>84</v>
      </c>
      <c r="B197" s="59">
        <v>63152263</v>
      </c>
      <c r="C197" s="59" t="s">
        <v>445</v>
      </c>
      <c r="D197" s="768" t="s">
        <v>440</v>
      </c>
      <c r="E197" s="756">
        <v>140.70000000000002</v>
      </c>
      <c r="F197" s="849"/>
      <c r="G197" s="745">
        <f>F197*E197</f>
        <v>0</v>
      </c>
      <c r="H197" s="722" t="s">
        <v>46</v>
      </c>
      <c r="I197" s="723">
        <f>0.0155</f>
        <v>1.55E-2</v>
      </c>
      <c r="J197" s="724">
        <f>I197*E197</f>
        <v>2.1808500000000004</v>
      </c>
      <c r="K197" s="725"/>
      <c r="L197" s="742"/>
    </row>
    <row r="198" spans="1:12" s="1" customFormat="1" ht="39" customHeight="1">
      <c r="A198" s="720">
        <f>A197+1</f>
        <v>85</v>
      </c>
      <c r="B198" s="36">
        <v>621221031</v>
      </c>
      <c r="C198" s="36" t="s">
        <v>441</v>
      </c>
      <c r="D198" s="52" t="s">
        <v>35</v>
      </c>
      <c r="E198" s="765">
        <v>27.986800000000002</v>
      </c>
      <c r="F198" s="847"/>
      <c r="G198" s="721">
        <f>F198*E194</f>
        <v>0</v>
      </c>
      <c r="H198" s="722" t="s">
        <v>46</v>
      </c>
      <c r="I198" s="723">
        <v>1.17E-2</v>
      </c>
      <c r="J198" s="724">
        <f>I198*E194</f>
        <v>3.2408999999999999</v>
      </c>
      <c r="K198" s="725"/>
      <c r="L198" s="742">
        <f>K198*E194</f>
        <v>0</v>
      </c>
    </row>
    <row r="199" spans="1:12" s="1" customFormat="1" ht="18" customHeight="1">
      <c r="A199" s="720">
        <f>A198+1</f>
        <v>86</v>
      </c>
      <c r="B199" s="767" t="s">
        <v>442</v>
      </c>
      <c r="C199" s="55" t="s">
        <v>443</v>
      </c>
      <c r="D199" s="38" t="s">
        <v>34</v>
      </c>
      <c r="E199" s="60">
        <v>27.986800000000002</v>
      </c>
      <c r="F199" s="847"/>
      <c r="G199" s="721"/>
      <c r="H199" s="722"/>
      <c r="I199" s="723"/>
      <c r="J199" s="724"/>
      <c r="K199" s="725"/>
      <c r="L199" s="742"/>
    </row>
    <row r="200" spans="1:12" s="1" customFormat="1" ht="25.25" customHeight="1">
      <c r="A200" s="720">
        <f>A199+1</f>
        <v>87</v>
      </c>
      <c r="B200" s="36">
        <v>622221031</v>
      </c>
      <c r="C200" s="36" t="s">
        <v>488</v>
      </c>
      <c r="D200" s="52" t="s">
        <v>35</v>
      </c>
      <c r="E200" s="754">
        <v>17</v>
      </c>
      <c r="F200" s="847"/>
      <c r="G200" s="721">
        <f>F200*E197</f>
        <v>0</v>
      </c>
      <c r="H200" s="722" t="s">
        <v>46</v>
      </c>
      <c r="I200" s="723">
        <v>1.1599999999999999E-2</v>
      </c>
      <c r="J200" s="724">
        <f>I200*E197</f>
        <v>1.63212</v>
      </c>
      <c r="K200" s="725"/>
      <c r="L200" s="742"/>
    </row>
    <row r="201" spans="1:12" s="1" customFormat="1" ht="15.5" customHeight="1">
      <c r="A201" s="720"/>
      <c r="B201" s="67" t="s">
        <v>492</v>
      </c>
      <c r="C201" s="739" t="s">
        <v>493</v>
      </c>
      <c r="D201" s="38" t="s">
        <v>34</v>
      </c>
      <c r="E201" s="57">
        <v>17</v>
      </c>
      <c r="F201" s="847"/>
      <c r="G201" s="721"/>
      <c r="H201" s="722"/>
      <c r="I201" s="723"/>
      <c r="J201" s="724"/>
      <c r="K201" s="725"/>
      <c r="L201" s="742"/>
    </row>
    <row r="202" spans="1:12" s="1" customFormat="1" ht="25.25" customHeight="1">
      <c r="A202" s="720">
        <f>A200+1</f>
        <v>88</v>
      </c>
      <c r="B202" s="59" t="s">
        <v>446</v>
      </c>
      <c r="C202" s="59" t="s">
        <v>444</v>
      </c>
      <c r="D202" s="768" t="s">
        <v>440</v>
      </c>
      <c r="E202" s="756">
        <v>47.236140000000006</v>
      </c>
      <c r="F202" s="849"/>
      <c r="G202" s="745">
        <f>F202*E202</f>
        <v>0</v>
      </c>
      <c r="H202" s="746" t="s">
        <v>359</v>
      </c>
      <c r="I202" s="723">
        <v>2.333E-2</v>
      </c>
      <c r="J202" s="724">
        <f>I202*E202</f>
        <v>1.1020191462000002</v>
      </c>
      <c r="K202" s="725"/>
      <c r="L202" s="742"/>
    </row>
    <row r="203" spans="1:12" s="1" customFormat="1" ht="34.75" customHeight="1">
      <c r="A203" s="720">
        <f t="shared" ref="A203" si="79">A202+1</f>
        <v>89</v>
      </c>
      <c r="B203" s="36">
        <v>622221021</v>
      </c>
      <c r="C203" s="36" t="s">
        <v>436</v>
      </c>
      <c r="D203" s="52" t="s">
        <v>35</v>
      </c>
      <c r="E203" s="754">
        <v>170.65800000000002</v>
      </c>
      <c r="F203" s="847"/>
      <c r="G203" s="721">
        <f t="shared" ref="G203" si="80">F203*E203</f>
        <v>0</v>
      </c>
      <c r="H203" s="722" t="s">
        <v>46</v>
      </c>
      <c r="I203" s="723">
        <v>1.1520000000000001E-2</v>
      </c>
      <c r="J203" s="724">
        <f t="shared" ref="J203" si="81">I203*E203</f>
        <v>1.9659801600000002</v>
      </c>
      <c r="K203" s="725"/>
      <c r="L203" s="742">
        <f t="shared" ref="L203" si="82">K203*E203</f>
        <v>0</v>
      </c>
    </row>
    <row r="204" spans="1:12" s="1" customFormat="1" ht="14.5" customHeight="1">
      <c r="A204" s="54"/>
      <c r="B204" s="65" t="s">
        <v>419</v>
      </c>
      <c r="C204" s="66" t="s">
        <v>420</v>
      </c>
      <c r="D204" s="38" t="s">
        <v>34</v>
      </c>
      <c r="E204" s="60">
        <v>33.139000000000003</v>
      </c>
      <c r="F204" s="847"/>
      <c r="G204" s="721"/>
      <c r="H204" s="722"/>
      <c r="I204" s="723"/>
      <c r="J204" s="724"/>
      <c r="K204" s="725"/>
      <c r="L204" s="742"/>
    </row>
    <row r="205" spans="1:12" s="1" customFormat="1" ht="14.5" customHeight="1">
      <c r="A205" s="720"/>
      <c r="B205" s="65" t="s">
        <v>422</v>
      </c>
      <c r="C205" s="66" t="s">
        <v>421</v>
      </c>
      <c r="D205" s="38" t="s">
        <v>34</v>
      </c>
      <c r="E205" s="60">
        <v>98.58</v>
      </c>
      <c r="F205" s="847"/>
      <c r="G205" s="721"/>
      <c r="H205" s="722"/>
      <c r="I205" s="723"/>
      <c r="J205" s="724"/>
      <c r="K205" s="725"/>
      <c r="L205" s="742"/>
    </row>
    <row r="206" spans="1:12" s="1" customFormat="1" ht="17.5" customHeight="1">
      <c r="A206" s="720"/>
      <c r="B206" s="65" t="s">
        <v>422</v>
      </c>
      <c r="C206" s="66" t="s">
        <v>420</v>
      </c>
      <c r="D206" s="38" t="s">
        <v>34</v>
      </c>
      <c r="E206" s="60">
        <v>33.139000000000003</v>
      </c>
      <c r="F206" s="847"/>
      <c r="G206" s="721"/>
      <c r="H206" s="722"/>
      <c r="I206" s="723"/>
      <c r="J206" s="724"/>
      <c r="K206" s="725"/>
      <c r="L206" s="742"/>
    </row>
    <row r="207" spans="1:12" s="1" customFormat="1" ht="17.5" customHeight="1">
      <c r="A207" s="720"/>
      <c r="B207" s="65" t="s">
        <v>423</v>
      </c>
      <c r="C207" s="66" t="s">
        <v>424</v>
      </c>
      <c r="D207" s="38" t="s">
        <v>34</v>
      </c>
      <c r="E207" s="60">
        <v>5.8</v>
      </c>
      <c r="F207" s="847"/>
      <c r="G207" s="721"/>
      <c r="H207" s="722"/>
      <c r="I207" s="723"/>
      <c r="J207" s="724"/>
      <c r="K207" s="725"/>
      <c r="L207" s="742"/>
    </row>
    <row r="208" spans="1:12" s="1" customFormat="1" ht="15.5" customHeight="1">
      <c r="A208" s="720">
        <f>A203+1</f>
        <v>90</v>
      </c>
      <c r="B208" s="59" t="s">
        <v>435</v>
      </c>
      <c r="C208" s="766" t="s">
        <v>425</v>
      </c>
      <c r="D208" s="53" t="s">
        <v>426</v>
      </c>
      <c r="E208" s="756">
        <v>179.19090000000003</v>
      </c>
      <c r="F208" s="849"/>
      <c r="G208" s="745">
        <f>F208*E208</f>
        <v>0</v>
      </c>
      <c r="H208" s="746" t="s">
        <v>359</v>
      </c>
      <c r="I208" s="723">
        <f>0.008</f>
        <v>8.0000000000000002E-3</v>
      </c>
      <c r="J208" s="724">
        <f>I208*E208</f>
        <v>1.4335272000000003</v>
      </c>
      <c r="K208" s="725"/>
      <c r="L208" s="742"/>
    </row>
    <row r="209" spans="1:12" s="1" customFormat="1" ht="32.5" customHeight="1">
      <c r="A209" s="720">
        <f>A208+1</f>
        <v>91</v>
      </c>
      <c r="B209" s="36">
        <v>622221041</v>
      </c>
      <c r="C209" s="36" t="s">
        <v>460</v>
      </c>
      <c r="D209" s="52" t="s">
        <v>35</v>
      </c>
      <c r="E209" s="765">
        <v>1242.8154999999999</v>
      </c>
      <c r="F209" s="847"/>
      <c r="G209" s="759">
        <f t="shared" ref="G209" si="83">F209*E209</f>
        <v>0</v>
      </c>
      <c r="H209" s="722" t="s">
        <v>46</v>
      </c>
      <c r="I209" s="723">
        <v>1.1679999999999999E-2</v>
      </c>
      <c r="J209" s="724">
        <f t="shared" ref="J209" si="84">I209*E209</f>
        <v>14.516085039999998</v>
      </c>
      <c r="K209" s="725"/>
      <c r="L209" s="742"/>
    </row>
    <row r="210" spans="1:12" s="1" customFormat="1" ht="15" customHeight="1">
      <c r="A210" s="720"/>
      <c r="B210" s="65" t="s">
        <v>448</v>
      </c>
      <c r="C210" s="66" t="s">
        <v>447</v>
      </c>
      <c r="D210" s="38" t="s">
        <v>34</v>
      </c>
      <c r="E210" s="751">
        <v>169.74200000000002</v>
      </c>
      <c r="F210" s="847"/>
      <c r="G210" s="759"/>
      <c r="H210" s="722"/>
      <c r="I210" s="723"/>
      <c r="J210" s="724"/>
      <c r="K210" s="725"/>
      <c r="L210" s="742"/>
    </row>
    <row r="211" spans="1:12" s="1" customFormat="1" ht="15" customHeight="1">
      <c r="A211" s="720"/>
      <c r="B211" s="65" t="s">
        <v>449</v>
      </c>
      <c r="C211" s="66" t="s">
        <v>450</v>
      </c>
      <c r="D211" s="38" t="s">
        <v>34</v>
      </c>
      <c r="E211" s="751">
        <v>293.63499999999988</v>
      </c>
      <c r="F211" s="847"/>
      <c r="G211" s="759"/>
      <c r="H211" s="722"/>
      <c r="I211" s="723"/>
      <c r="J211" s="724"/>
      <c r="K211" s="725"/>
      <c r="L211" s="742"/>
    </row>
    <row r="212" spans="1:12" s="1" customFormat="1" ht="15" customHeight="1">
      <c r="A212" s="720"/>
      <c r="B212" s="65" t="s">
        <v>451</v>
      </c>
      <c r="C212" s="66" t="s">
        <v>452</v>
      </c>
      <c r="D212" s="38" t="s">
        <v>34</v>
      </c>
      <c r="E212" s="751">
        <v>82.399999999999991</v>
      </c>
      <c r="F212" s="847"/>
      <c r="G212" s="759"/>
      <c r="H212" s="722"/>
      <c r="I212" s="723"/>
      <c r="J212" s="724"/>
      <c r="K212" s="725"/>
      <c r="L212" s="742"/>
    </row>
    <row r="213" spans="1:12" s="1" customFormat="1" ht="15" customHeight="1">
      <c r="A213" s="720"/>
      <c r="B213" s="65" t="s">
        <v>453</v>
      </c>
      <c r="C213" s="66" t="s">
        <v>454</v>
      </c>
      <c r="D213" s="38" t="s">
        <v>34</v>
      </c>
      <c r="E213" s="751">
        <v>16.096500000000006</v>
      </c>
      <c r="F213" s="847"/>
      <c r="G213" s="759"/>
      <c r="H213" s="722"/>
      <c r="I213" s="723"/>
      <c r="J213" s="724"/>
      <c r="K213" s="725"/>
      <c r="L213" s="742"/>
    </row>
    <row r="214" spans="1:12" s="1" customFormat="1" ht="15" customHeight="1">
      <c r="A214" s="720"/>
      <c r="B214" s="65"/>
      <c r="C214" s="66" t="s">
        <v>456</v>
      </c>
      <c r="D214" s="38" t="s">
        <v>34</v>
      </c>
      <c r="E214" s="751">
        <v>15.12</v>
      </c>
      <c r="F214" s="847"/>
      <c r="G214" s="759"/>
      <c r="H214" s="722"/>
      <c r="I214" s="723"/>
      <c r="J214" s="724"/>
      <c r="K214" s="725"/>
      <c r="L214" s="742"/>
    </row>
    <row r="215" spans="1:12" s="1" customFormat="1" ht="15" customHeight="1">
      <c r="A215" s="720"/>
      <c r="B215" s="65" t="s">
        <v>455</v>
      </c>
      <c r="C215" s="66" t="s">
        <v>457</v>
      </c>
      <c r="D215" s="38" t="s">
        <v>34</v>
      </c>
      <c r="E215" s="751">
        <v>273.58199999999999</v>
      </c>
      <c r="F215" s="847"/>
      <c r="G215" s="759"/>
      <c r="H215" s="722"/>
      <c r="I215" s="723"/>
      <c r="J215" s="724"/>
      <c r="K215" s="725"/>
      <c r="L215" s="742"/>
    </row>
    <row r="216" spans="1:12" s="1" customFormat="1" ht="15" customHeight="1">
      <c r="A216" s="720"/>
      <c r="B216" s="65"/>
      <c r="C216" s="66" t="s">
        <v>458</v>
      </c>
      <c r="D216" s="38" t="s">
        <v>34</v>
      </c>
      <c r="E216" s="751">
        <v>-60.749999999999993</v>
      </c>
      <c r="F216" s="847"/>
      <c r="G216" s="759"/>
      <c r="H216" s="722"/>
      <c r="I216" s="723"/>
      <c r="J216" s="724"/>
      <c r="K216" s="725"/>
      <c r="L216" s="742"/>
    </row>
    <row r="217" spans="1:12" s="1" customFormat="1" ht="15" customHeight="1">
      <c r="A217" s="720"/>
      <c r="B217" s="65" t="s">
        <v>459</v>
      </c>
      <c r="C217" s="66" t="s">
        <v>473</v>
      </c>
      <c r="D217" s="38" t="s">
        <v>34</v>
      </c>
      <c r="E217" s="751">
        <v>504.95</v>
      </c>
      <c r="F217" s="847"/>
      <c r="G217" s="759"/>
      <c r="H217" s="722"/>
      <c r="I217" s="723"/>
      <c r="J217" s="724"/>
      <c r="K217" s="725"/>
      <c r="L217" s="742"/>
    </row>
    <row r="218" spans="1:12" s="1" customFormat="1" ht="15" customHeight="1">
      <c r="A218" s="720"/>
      <c r="B218" s="65"/>
      <c r="C218" s="66" t="s">
        <v>471</v>
      </c>
      <c r="D218" s="38" t="s">
        <v>34</v>
      </c>
      <c r="E218" s="751">
        <v>-51.960000000000008</v>
      </c>
      <c r="F218" s="847"/>
      <c r="G218" s="759"/>
      <c r="H218" s="722"/>
      <c r="I218" s="723"/>
      <c r="J218" s="724"/>
      <c r="K218" s="725"/>
      <c r="L218" s="742"/>
    </row>
    <row r="219" spans="1:12" s="1" customFormat="1" ht="25.25" customHeight="1">
      <c r="A219" s="720">
        <f>A209+1</f>
        <v>92</v>
      </c>
      <c r="B219" s="59" t="s">
        <v>465</v>
      </c>
      <c r="C219" s="401" t="s">
        <v>464</v>
      </c>
      <c r="D219" s="53" t="s">
        <v>426</v>
      </c>
      <c r="E219" s="756">
        <v>1304.956275</v>
      </c>
      <c r="F219" s="849"/>
      <c r="G219" s="745">
        <f>F219*E219</f>
        <v>0</v>
      </c>
      <c r="H219" s="746" t="s">
        <v>359</v>
      </c>
      <c r="I219" s="723">
        <v>2.333E-2</v>
      </c>
      <c r="J219" s="724">
        <f>I219*E219</f>
        <v>30.444629895750001</v>
      </c>
      <c r="K219" s="725"/>
      <c r="L219" s="742"/>
    </row>
    <row r="220" spans="1:12" s="1" customFormat="1" ht="38.5" customHeight="1">
      <c r="A220" s="720">
        <f>A219+1</f>
        <v>93</v>
      </c>
      <c r="B220" s="36">
        <v>622211021</v>
      </c>
      <c r="C220" s="36" t="s">
        <v>731</v>
      </c>
      <c r="D220" s="52" t="s">
        <v>35</v>
      </c>
      <c r="E220" s="754">
        <v>88.734399999999994</v>
      </c>
      <c r="F220" s="847"/>
      <c r="G220" s="759">
        <f t="shared" ref="G220" si="85">F220*E220</f>
        <v>0</v>
      </c>
      <c r="H220" s="722" t="s">
        <v>46</v>
      </c>
      <c r="I220" s="723">
        <v>8.5199999999999998E-3</v>
      </c>
      <c r="J220" s="724">
        <f t="shared" ref="J220" si="86">I220*E220</f>
        <v>0.75601708799999989</v>
      </c>
      <c r="K220" s="725"/>
      <c r="L220" s="742"/>
    </row>
    <row r="221" spans="1:12" s="1" customFormat="1" ht="15.5" customHeight="1">
      <c r="A221" s="720"/>
      <c r="B221" s="739" t="s">
        <v>729</v>
      </c>
      <c r="C221" s="739" t="s">
        <v>2164</v>
      </c>
      <c r="D221" s="38" t="s">
        <v>34</v>
      </c>
      <c r="E221" s="886">
        <v>28.400399999999994</v>
      </c>
      <c r="F221" s="847"/>
      <c r="G221" s="759"/>
      <c r="H221" s="722"/>
      <c r="I221" s="723"/>
      <c r="J221" s="724"/>
      <c r="K221" s="725"/>
      <c r="L221" s="742"/>
    </row>
    <row r="222" spans="1:12" s="1" customFormat="1" ht="15.5" customHeight="1">
      <c r="A222" s="720"/>
      <c r="B222" s="739" t="s">
        <v>730</v>
      </c>
      <c r="C222" s="739" t="s">
        <v>732</v>
      </c>
      <c r="D222" s="38" t="s">
        <v>34</v>
      </c>
      <c r="E222" s="886">
        <v>20.060000000000002</v>
      </c>
      <c r="F222" s="847"/>
      <c r="G222" s="759"/>
      <c r="H222" s="722"/>
      <c r="I222" s="723"/>
      <c r="J222" s="724"/>
      <c r="K222" s="725"/>
      <c r="L222" s="742"/>
    </row>
    <row r="223" spans="1:12" s="1" customFormat="1" ht="15.5" customHeight="1">
      <c r="A223" s="720"/>
      <c r="B223" s="739"/>
      <c r="C223" s="739" t="s">
        <v>733</v>
      </c>
      <c r="D223" s="38" t="s">
        <v>34</v>
      </c>
      <c r="E223" s="886">
        <v>21.024000000000001</v>
      </c>
      <c r="F223" s="847"/>
      <c r="G223" s="759"/>
      <c r="H223" s="722"/>
      <c r="I223" s="723"/>
      <c r="J223" s="724"/>
      <c r="K223" s="725"/>
      <c r="L223" s="742"/>
    </row>
    <row r="224" spans="1:12" s="1" customFormat="1" ht="15.5" customHeight="1">
      <c r="A224" s="720"/>
      <c r="B224" s="739" t="s">
        <v>2172</v>
      </c>
      <c r="C224" s="739" t="s">
        <v>2175</v>
      </c>
      <c r="D224" s="38" t="s">
        <v>34</v>
      </c>
      <c r="E224" s="886">
        <v>20.680000000000007</v>
      </c>
      <c r="F224" s="847"/>
      <c r="G224" s="759"/>
      <c r="H224" s="722"/>
      <c r="I224" s="723"/>
      <c r="J224" s="724"/>
      <c r="K224" s="725"/>
      <c r="L224" s="742"/>
    </row>
    <row r="225" spans="1:12" ht="16.25" customHeight="1">
      <c r="A225" s="715"/>
      <c r="B225" s="36"/>
      <c r="C225" s="739" t="s">
        <v>2177</v>
      </c>
      <c r="D225" s="38" t="s">
        <v>34</v>
      </c>
      <c r="E225" s="57">
        <v>-1.4300000000000002</v>
      </c>
      <c r="F225" s="847"/>
      <c r="G225" s="721"/>
      <c r="H225" s="722"/>
      <c r="I225" s="723"/>
      <c r="J225" s="724"/>
      <c r="K225" s="725"/>
      <c r="L225" s="726"/>
    </row>
    <row r="226" spans="1:12" ht="20.5" customHeight="1">
      <c r="A226" s="715"/>
      <c r="B226" s="36"/>
      <c r="C226" s="739"/>
      <c r="D226" s="38"/>
      <c r="E226" s="57"/>
      <c r="F226" s="847"/>
      <c r="G226" s="721"/>
      <c r="H226" s="722"/>
      <c r="I226" s="723"/>
      <c r="J226" s="724"/>
      <c r="K226" s="725"/>
      <c r="L226" s="726"/>
    </row>
    <row r="227" spans="1:12" s="1" customFormat="1" ht="24.5" customHeight="1">
      <c r="A227" s="720">
        <f>A220+1</f>
        <v>94</v>
      </c>
      <c r="B227" s="36" t="s">
        <v>2170</v>
      </c>
      <c r="C227" s="36" t="s">
        <v>2165</v>
      </c>
      <c r="D227" s="52" t="s">
        <v>35</v>
      </c>
      <c r="E227" s="754">
        <v>65.826999999999998</v>
      </c>
      <c r="F227" s="847"/>
      <c r="G227" s="759">
        <f t="shared" ref="G227" si="87">F227*E227</f>
        <v>0</v>
      </c>
      <c r="H227" s="746" t="s">
        <v>359</v>
      </c>
      <c r="I227" s="723">
        <v>8.3499999999999998E-3</v>
      </c>
      <c r="J227" s="724">
        <f t="shared" ref="J227" si="88">I227*E227</f>
        <v>0.54965544999999993</v>
      </c>
      <c r="K227" s="725"/>
      <c r="L227" s="742"/>
    </row>
    <row r="228" spans="1:12" s="1" customFormat="1" ht="15.5" customHeight="1">
      <c r="A228" s="720"/>
      <c r="B228" s="739"/>
      <c r="C228" s="739" t="s">
        <v>2166</v>
      </c>
      <c r="D228" s="38" t="s">
        <v>34</v>
      </c>
      <c r="E228" s="886">
        <v>27.475000000000001</v>
      </c>
      <c r="F228" s="847"/>
      <c r="G228" s="759"/>
      <c r="H228" s="722"/>
      <c r="I228" s="723"/>
      <c r="J228" s="724"/>
      <c r="K228" s="725"/>
      <c r="L228" s="742"/>
    </row>
    <row r="229" spans="1:12" s="1" customFormat="1" ht="15.5" customHeight="1">
      <c r="A229" s="720"/>
      <c r="B229" s="739"/>
      <c r="C229" s="739" t="s">
        <v>2168</v>
      </c>
      <c r="D229" s="38" t="s">
        <v>34</v>
      </c>
      <c r="E229" s="886">
        <v>20.5</v>
      </c>
      <c r="F229" s="847"/>
      <c r="G229" s="759"/>
      <c r="H229" s="722"/>
      <c r="I229" s="723"/>
      <c r="J229" s="724"/>
      <c r="K229" s="725"/>
      <c r="L229" s="742"/>
    </row>
    <row r="230" spans="1:12" s="1" customFormat="1" ht="15.5" customHeight="1">
      <c r="A230" s="720"/>
      <c r="B230" s="739"/>
      <c r="C230" s="739" t="s">
        <v>2167</v>
      </c>
      <c r="D230" s="38" t="s">
        <v>34</v>
      </c>
      <c r="E230" s="886">
        <v>7.7520000000000007</v>
      </c>
      <c r="F230" s="847"/>
      <c r="G230" s="759"/>
      <c r="H230" s="722"/>
      <c r="I230" s="723"/>
      <c r="J230" s="724"/>
      <c r="K230" s="725"/>
      <c r="L230" s="742"/>
    </row>
    <row r="231" spans="1:12" s="1" customFormat="1" ht="15.5" customHeight="1">
      <c r="A231" s="720"/>
      <c r="B231" s="739"/>
      <c r="C231" s="739" t="s">
        <v>2169</v>
      </c>
      <c r="D231" s="38" t="s">
        <v>34</v>
      </c>
      <c r="E231" s="886">
        <v>10.1</v>
      </c>
      <c r="F231" s="847"/>
      <c r="G231" s="759"/>
      <c r="H231" s="722"/>
      <c r="I231" s="723"/>
      <c r="J231" s="724"/>
      <c r="K231" s="725"/>
      <c r="L231" s="742"/>
    </row>
    <row r="232" spans="1:12" s="1" customFormat="1" ht="25.75" customHeight="1">
      <c r="A232" s="720">
        <f>A227+1</f>
        <v>95</v>
      </c>
      <c r="B232" s="36" t="s">
        <v>2171</v>
      </c>
      <c r="C232" s="36" t="s">
        <v>2174</v>
      </c>
      <c r="D232" s="52" t="s">
        <v>35</v>
      </c>
      <c r="E232" s="754">
        <v>13.3484</v>
      </c>
      <c r="F232" s="847"/>
      <c r="G232" s="759">
        <f t="shared" ref="G232" si="89">F232*E232</f>
        <v>0</v>
      </c>
      <c r="H232" s="746" t="s">
        <v>359</v>
      </c>
      <c r="I232" s="723">
        <v>8.6800000000000002E-3</v>
      </c>
      <c r="J232" s="724">
        <f t="shared" ref="J232" si="90">I232*E232</f>
        <v>0.11586411200000001</v>
      </c>
      <c r="K232" s="725"/>
      <c r="L232" s="742"/>
    </row>
    <row r="233" spans="1:12" s="1" customFormat="1" ht="15.5" customHeight="1">
      <c r="A233" s="720"/>
      <c r="B233" s="739" t="s">
        <v>2172</v>
      </c>
      <c r="C233" s="739" t="s">
        <v>2173</v>
      </c>
      <c r="D233" s="38" t="s">
        <v>34</v>
      </c>
      <c r="E233" s="886">
        <v>13.3484</v>
      </c>
      <c r="F233" s="847"/>
      <c r="G233" s="759"/>
      <c r="H233" s="722"/>
      <c r="I233" s="723"/>
      <c r="J233" s="724"/>
      <c r="K233" s="725"/>
      <c r="L233" s="742"/>
    </row>
    <row r="234" spans="1:12" s="1" customFormat="1" ht="16.75" customHeight="1">
      <c r="A234" s="720">
        <f>A232+1</f>
        <v>96</v>
      </c>
      <c r="B234" s="59" t="s">
        <v>727</v>
      </c>
      <c r="C234" s="59" t="s">
        <v>728</v>
      </c>
      <c r="D234" s="53" t="s">
        <v>610</v>
      </c>
      <c r="E234" s="756">
        <v>15.583755000000002</v>
      </c>
      <c r="F234" s="849"/>
      <c r="G234" s="745">
        <f t="shared" ref="G234" si="91">F234*E234</f>
        <v>0</v>
      </c>
      <c r="H234" s="722" t="s">
        <v>46</v>
      </c>
      <c r="I234" s="723">
        <v>0.03</v>
      </c>
      <c r="J234" s="724">
        <f t="shared" ref="J234" si="92">I234*E234</f>
        <v>0.46751265000000003</v>
      </c>
      <c r="K234" s="725"/>
      <c r="L234" s="742"/>
    </row>
    <row r="235" spans="1:12" s="1" customFormat="1" ht="25.75" customHeight="1">
      <c r="A235" s="720">
        <f>A234+1</f>
        <v>97</v>
      </c>
      <c r="B235" s="36">
        <v>622211041</v>
      </c>
      <c r="C235" s="36" t="s">
        <v>478</v>
      </c>
      <c r="D235" s="52" t="s">
        <v>35</v>
      </c>
      <c r="E235" s="754">
        <v>719.76</v>
      </c>
      <c r="F235" s="847"/>
      <c r="G235" s="759">
        <f t="shared" ref="G235:G238" si="93">F235*E235</f>
        <v>0</v>
      </c>
      <c r="H235" s="722" t="s">
        <v>46</v>
      </c>
      <c r="I235" s="723">
        <v>8.6800000000000002E-3</v>
      </c>
      <c r="J235" s="724">
        <f t="shared" ref="J235" si="94">I235*E235</f>
        <v>6.2475167999999996</v>
      </c>
      <c r="K235" s="725"/>
      <c r="L235" s="742"/>
    </row>
    <row r="236" spans="1:12" s="1" customFormat="1" ht="16.25" customHeight="1">
      <c r="A236" s="720"/>
      <c r="B236" s="38" t="s">
        <v>479</v>
      </c>
      <c r="C236" s="739" t="s">
        <v>472</v>
      </c>
      <c r="D236" s="38" t="s">
        <v>34</v>
      </c>
      <c r="E236" s="57">
        <v>51.960000000000008</v>
      </c>
      <c r="F236" s="847"/>
      <c r="G236" s="759"/>
      <c r="H236" s="722"/>
      <c r="I236" s="723"/>
      <c r="J236" s="724"/>
      <c r="K236" s="725"/>
      <c r="L236" s="742"/>
    </row>
    <row r="237" spans="1:12" s="1" customFormat="1" ht="16.25" customHeight="1">
      <c r="A237" s="720"/>
      <c r="B237" s="769" t="s">
        <v>480</v>
      </c>
      <c r="C237" s="739" t="s">
        <v>481</v>
      </c>
      <c r="D237" s="38" t="s">
        <v>34</v>
      </c>
      <c r="E237" s="57">
        <v>667.8</v>
      </c>
      <c r="F237" s="847"/>
      <c r="G237" s="759"/>
      <c r="H237" s="722"/>
      <c r="I237" s="723"/>
      <c r="J237" s="724"/>
      <c r="K237" s="725"/>
      <c r="L237" s="742"/>
    </row>
    <row r="238" spans="1:12" s="1" customFormat="1" ht="17.5" customHeight="1">
      <c r="A238" s="720">
        <f>A235+1</f>
        <v>98</v>
      </c>
      <c r="B238" s="59">
        <v>28376023</v>
      </c>
      <c r="C238" s="401" t="s">
        <v>463</v>
      </c>
      <c r="D238" s="53" t="s">
        <v>426</v>
      </c>
      <c r="E238" s="756">
        <v>755.74800000000005</v>
      </c>
      <c r="F238" s="849"/>
      <c r="G238" s="745">
        <f t="shared" si="93"/>
        <v>0</v>
      </c>
      <c r="H238" s="722" t="s">
        <v>46</v>
      </c>
      <c r="I238" s="723">
        <v>7.0000000000000001E-3</v>
      </c>
      <c r="J238" s="724">
        <f>I238*E238</f>
        <v>5.2902360000000002</v>
      </c>
      <c r="K238" s="725"/>
      <c r="L238" s="742"/>
    </row>
    <row r="239" spans="1:12" s="1" customFormat="1" ht="17.5" customHeight="1">
      <c r="A239" s="720">
        <f>A238+1</f>
        <v>99</v>
      </c>
      <c r="B239" s="903">
        <v>621531001</v>
      </c>
      <c r="C239" s="903" t="s">
        <v>2764</v>
      </c>
      <c r="D239" s="903" t="s">
        <v>35</v>
      </c>
      <c r="E239" s="754">
        <v>438.98680000000002</v>
      </c>
      <c r="F239" s="847"/>
      <c r="G239" s="759">
        <f t="shared" ref="G239" si="95">F239*E239</f>
        <v>0</v>
      </c>
      <c r="H239" s="722" t="s">
        <v>46</v>
      </c>
      <c r="I239" s="723">
        <v>1.8E-3</v>
      </c>
      <c r="J239" s="724">
        <f t="shared" ref="J239" si="96">I239*E239</f>
        <v>0.79017623999999997</v>
      </c>
      <c r="K239" s="725"/>
      <c r="L239" s="742"/>
    </row>
    <row r="240" spans="1:12" s="1" customFormat="1" ht="14.5" customHeight="1">
      <c r="A240" s="720"/>
      <c r="B240" s="903"/>
      <c r="C240" s="904" t="s">
        <v>2766</v>
      </c>
      <c r="D240" s="904" t="s">
        <v>34</v>
      </c>
      <c r="E240" s="57">
        <v>411</v>
      </c>
      <c r="F240" s="847"/>
      <c r="G240" s="759"/>
      <c r="H240" s="722"/>
      <c r="I240" s="723"/>
      <c r="J240" s="724"/>
      <c r="K240" s="725"/>
      <c r="L240" s="742"/>
    </row>
    <row r="241" spans="1:12" s="1" customFormat="1" ht="14.5" customHeight="1">
      <c r="A241" s="720"/>
      <c r="B241" s="903"/>
      <c r="C241" s="904" t="s">
        <v>2767</v>
      </c>
      <c r="D241" s="904" t="s">
        <v>34</v>
      </c>
      <c r="E241" s="57">
        <v>27.986800000000002</v>
      </c>
      <c r="F241" s="847"/>
      <c r="G241" s="759"/>
      <c r="H241" s="722"/>
      <c r="I241" s="723"/>
      <c r="J241" s="724"/>
      <c r="K241" s="725"/>
      <c r="L241" s="742"/>
    </row>
    <row r="242" spans="1:12" s="1" customFormat="1" ht="17.5" customHeight="1">
      <c r="A242" s="720">
        <f>A239+1</f>
        <v>100</v>
      </c>
      <c r="B242" s="903">
        <v>622531001</v>
      </c>
      <c r="C242" s="903" t="s">
        <v>2765</v>
      </c>
      <c r="D242" s="903" t="s">
        <v>35</v>
      </c>
      <c r="E242" s="754">
        <v>1554.1679000000001</v>
      </c>
      <c r="F242" s="847"/>
      <c r="G242" s="759">
        <f t="shared" ref="G242" si="97">F242*E242</f>
        <v>0</v>
      </c>
      <c r="H242" s="722" t="s">
        <v>46</v>
      </c>
      <c r="I242" s="723">
        <v>1.8E-3</v>
      </c>
      <c r="J242" s="724">
        <f t="shared" ref="J242" si="98">I242*E242</f>
        <v>2.7975022200000002</v>
      </c>
      <c r="K242" s="725"/>
      <c r="L242" s="742"/>
    </row>
    <row r="243" spans="1:12" s="1" customFormat="1" ht="14.5" customHeight="1">
      <c r="A243" s="720"/>
      <c r="B243" s="902"/>
      <c r="C243" s="904" t="s">
        <v>2768</v>
      </c>
      <c r="D243" s="904" t="s">
        <v>34</v>
      </c>
      <c r="E243" s="906">
        <v>170.65800000000002</v>
      </c>
      <c r="F243" s="849"/>
      <c r="G243" s="745"/>
      <c r="H243" s="722"/>
      <c r="I243" s="723"/>
      <c r="J243" s="724"/>
      <c r="K243" s="725"/>
      <c r="L243" s="742"/>
    </row>
    <row r="244" spans="1:12" s="1" customFormat="1" ht="14.5" customHeight="1">
      <c r="A244" s="720"/>
      <c r="B244" s="902"/>
      <c r="C244" s="904" t="s">
        <v>2769</v>
      </c>
      <c r="D244" s="904" t="s">
        <v>34</v>
      </c>
      <c r="E244" s="906">
        <v>1242.8154999999999</v>
      </c>
      <c r="F244" s="849"/>
      <c r="G244" s="745"/>
      <c r="H244" s="722"/>
      <c r="I244" s="723"/>
      <c r="J244" s="724"/>
      <c r="K244" s="725"/>
      <c r="L244" s="742"/>
    </row>
    <row r="245" spans="1:12" s="1" customFormat="1" ht="14.5" customHeight="1">
      <c r="A245" s="720"/>
      <c r="B245" s="902"/>
      <c r="C245" s="904" t="s">
        <v>2770</v>
      </c>
      <c r="D245" s="904" t="s">
        <v>34</v>
      </c>
      <c r="E245" s="906">
        <v>88.734399999999994</v>
      </c>
      <c r="F245" s="849"/>
      <c r="G245" s="745"/>
      <c r="H245" s="722"/>
      <c r="I245" s="723"/>
      <c r="J245" s="724"/>
      <c r="K245" s="725"/>
      <c r="L245" s="742"/>
    </row>
    <row r="246" spans="1:12" s="1" customFormat="1" ht="14.5" customHeight="1">
      <c r="A246" s="720"/>
      <c r="B246" s="902"/>
      <c r="C246" s="904" t="s">
        <v>2771</v>
      </c>
      <c r="D246" s="904" t="s">
        <v>34</v>
      </c>
      <c r="E246" s="906">
        <v>51.960000000000008</v>
      </c>
      <c r="F246" s="849"/>
      <c r="G246" s="745"/>
      <c r="H246" s="722"/>
      <c r="I246" s="723"/>
      <c r="J246" s="724"/>
      <c r="K246" s="725"/>
      <c r="L246" s="742"/>
    </row>
    <row r="247" spans="1:12" s="1" customFormat="1" ht="28.25" customHeight="1">
      <c r="A247" s="720">
        <f>A242+1</f>
        <v>101</v>
      </c>
      <c r="B247" s="729">
        <v>622211031</v>
      </c>
      <c r="C247" s="729" t="s">
        <v>483</v>
      </c>
      <c r="D247" s="730" t="s">
        <v>482</v>
      </c>
      <c r="E247" s="754">
        <v>69.86</v>
      </c>
      <c r="F247" s="847"/>
      <c r="G247" s="759">
        <f t="shared" ref="G247:G249" si="99">F247*E247</f>
        <v>0</v>
      </c>
      <c r="H247" s="722" t="s">
        <v>46</v>
      </c>
      <c r="I247" s="723">
        <v>8.6E-3</v>
      </c>
      <c r="J247" s="724">
        <f t="shared" ref="J247" si="100">I247*E247</f>
        <v>0.600796</v>
      </c>
      <c r="K247" s="725"/>
      <c r="L247" s="742"/>
    </row>
    <row r="248" spans="1:12" s="1" customFormat="1" ht="15" customHeight="1">
      <c r="A248" s="720"/>
      <c r="B248" s="770" t="s">
        <v>487</v>
      </c>
      <c r="C248" s="739" t="s">
        <v>486</v>
      </c>
      <c r="D248" s="38" t="s">
        <v>34</v>
      </c>
      <c r="E248" s="57">
        <v>69.86</v>
      </c>
      <c r="F248" s="847"/>
      <c r="G248" s="759"/>
      <c r="H248" s="722"/>
      <c r="I248" s="723"/>
      <c r="J248" s="724"/>
      <c r="K248" s="725"/>
      <c r="L248" s="742"/>
    </row>
    <row r="249" spans="1:12" s="1" customFormat="1" ht="17.5" customHeight="1">
      <c r="A249" s="720">
        <f>A247+1</f>
        <v>102</v>
      </c>
      <c r="B249" s="771">
        <v>28376020</v>
      </c>
      <c r="C249" s="771" t="s">
        <v>484</v>
      </c>
      <c r="D249" s="772" t="s">
        <v>485</v>
      </c>
      <c r="E249" s="907">
        <v>73.353000000000009</v>
      </c>
      <c r="F249" s="849"/>
      <c r="G249" s="745">
        <f t="shared" si="99"/>
        <v>0</v>
      </c>
      <c r="H249" s="722" t="s">
        <v>46</v>
      </c>
      <c r="I249" s="723">
        <v>7.0000000000000001E-3</v>
      </c>
      <c r="J249" s="724">
        <f>I249*E249</f>
        <v>0.51347100000000012</v>
      </c>
      <c r="K249" s="725"/>
      <c r="L249" s="742"/>
    </row>
    <row r="250" spans="1:12" s="1" customFormat="1" ht="17.5" customHeight="1">
      <c r="A250" s="720">
        <f>A249+1</f>
        <v>103</v>
      </c>
      <c r="B250" s="36">
        <v>622252001</v>
      </c>
      <c r="C250" s="36" t="s">
        <v>461</v>
      </c>
      <c r="D250" s="52" t="s">
        <v>84</v>
      </c>
      <c r="E250" s="765">
        <v>123.65000000000002</v>
      </c>
      <c r="F250" s="847"/>
      <c r="G250" s="759">
        <f t="shared" ref="G250:G253" si="101">F250*E250</f>
        <v>0</v>
      </c>
      <c r="H250" s="722" t="s">
        <v>46</v>
      </c>
      <c r="I250" s="723">
        <v>1E-4</v>
      </c>
      <c r="J250" s="724">
        <f t="shared" ref="J250:J259" si="102">I250*E250</f>
        <v>1.2365000000000003E-2</v>
      </c>
      <c r="K250" s="725"/>
      <c r="L250" s="742"/>
    </row>
    <row r="251" spans="1:12" s="1" customFormat="1" ht="17.5" customHeight="1">
      <c r="A251" s="720"/>
      <c r="B251" s="36"/>
      <c r="C251" s="773" t="s">
        <v>474</v>
      </c>
      <c r="D251" s="400" t="s">
        <v>84</v>
      </c>
      <c r="E251" s="60">
        <v>123.65000000000002</v>
      </c>
      <c r="F251" s="847"/>
      <c r="G251" s="759"/>
      <c r="H251" s="722"/>
      <c r="I251" s="723"/>
      <c r="J251" s="724"/>
      <c r="K251" s="725"/>
      <c r="L251" s="742"/>
    </row>
    <row r="252" spans="1:12" s="1" customFormat="1" ht="17.5" customHeight="1">
      <c r="A252" s="720">
        <f>A250+1</f>
        <v>104</v>
      </c>
      <c r="B252" s="774" t="s">
        <v>469</v>
      </c>
      <c r="C252" s="401" t="s">
        <v>470</v>
      </c>
      <c r="D252" s="53" t="s">
        <v>84</v>
      </c>
      <c r="E252" s="756">
        <v>129.83250000000004</v>
      </c>
      <c r="F252" s="849"/>
      <c r="G252" s="759">
        <f t="shared" ref="G252" si="103">F252*E252</f>
        <v>0</v>
      </c>
      <c r="H252" s="722" t="s">
        <v>46</v>
      </c>
      <c r="I252" s="723">
        <v>7.6000000000000004E-4</v>
      </c>
      <c r="J252" s="724">
        <f t="shared" ref="J252" si="104">I252*E252</f>
        <v>9.867270000000003E-2</v>
      </c>
      <c r="K252" s="725"/>
      <c r="L252" s="742"/>
    </row>
    <row r="253" spans="1:12" s="1" customFormat="1" ht="17.5" customHeight="1">
      <c r="A253" s="720">
        <f>A252+1</f>
        <v>105</v>
      </c>
      <c r="B253" s="36">
        <v>622252002</v>
      </c>
      <c r="C253" s="36" t="s">
        <v>462</v>
      </c>
      <c r="D253" s="52" t="s">
        <v>84</v>
      </c>
      <c r="E253" s="765">
        <v>1602.0599999999997</v>
      </c>
      <c r="F253" s="847"/>
      <c r="G253" s="759">
        <f t="shared" si="101"/>
        <v>0</v>
      </c>
      <c r="H253" s="722" t="s">
        <v>46</v>
      </c>
      <c r="I253" s="723">
        <v>0</v>
      </c>
      <c r="J253" s="724">
        <f t="shared" si="102"/>
        <v>0</v>
      </c>
      <c r="K253" s="725"/>
      <c r="L253" s="742"/>
    </row>
    <row r="254" spans="1:12" s="1" customFormat="1" ht="17.5" customHeight="1">
      <c r="A254" s="720"/>
      <c r="B254" s="36"/>
      <c r="C254" s="739" t="s">
        <v>475</v>
      </c>
      <c r="D254" s="38" t="s">
        <v>84</v>
      </c>
      <c r="E254" s="57">
        <v>556.79999999999995</v>
      </c>
      <c r="F254" s="847"/>
      <c r="G254" s="759"/>
      <c r="H254" s="722"/>
      <c r="I254" s="723"/>
      <c r="J254" s="724"/>
      <c r="K254" s="725"/>
      <c r="L254" s="742"/>
    </row>
    <row r="255" spans="1:12" s="1" customFormat="1" ht="17.5" customHeight="1">
      <c r="A255" s="720"/>
      <c r="B255" s="36"/>
      <c r="C255" s="37" t="s">
        <v>476</v>
      </c>
      <c r="D255" s="38" t="s">
        <v>84</v>
      </c>
      <c r="E255" s="57">
        <v>801.02999999999975</v>
      </c>
      <c r="F255" s="847"/>
      <c r="G255" s="759"/>
      <c r="H255" s="722"/>
      <c r="I255" s="723"/>
      <c r="J255" s="724"/>
      <c r="K255" s="725"/>
      <c r="L255" s="742"/>
    </row>
    <row r="256" spans="1:12" s="1" customFormat="1" ht="17.5" customHeight="1">
      <c r="A256" s="720"/>
      <c r="B256" s="36"/>
      <c r="C256" s="37" t="s">
        <v>477</v>
      </c>
      <c r="D256" s="38" t="s">
        <v>84</v>
      </c>
      <c r="E256" s="57">
        <v>244.23</v>
      </c>
      <c r="F256" s="847"/>
      <c r="G256" s="759"/>
      <c r="H256" s="722"/>
      <c r="I256" s="723"/>
      <c r="J256" s="724"/>
      <c r="K256" s="725"/>
      <c r="L256" s="742"/>
    </row>
    <row r="257" spans="1:12" s="1" customFormat="1" ht="17.5" customHeight="1">
      <c r="A257" s="720">
        <f>A253+1</f>
        <v>106</v>
      </c>
      <c r="B257" s="59">
        <v>63127416</v>
      </c>
      <c r="C257" s="401" t="s">
        <v>466</v>
      </c>
      <c r="D257" s="53" t="s">
        <v>84</v>
      </c>
      <c r="E257" s="756">
        <v>584.64</v>
      </c>
      <c r="F257" s="849"/>
      <c r="G257" s="745">
        <f t="shared" ref="G257:G259" si="105">F257*E257</f>
        <v>0</v>
      </c>
      <c r="H257" s="722" t="s">
        <v>46</v>
      </c>
      <c r="I257" s="723">
        <v>1.2E-4</v>
      </c>
      <c r="J257" s="724">
        <f t="shared" si="102"/>
        <v>7.0156800000000005E-2</v>
      </c>
      <c r="K257" s="725"/>
      <c r="L257" s="742"/>
    </row>
    <row r="258" spans="1:12" s="1" customFormat="1" ht="17.5" customHeight="1">
      <c r="A258" s="720">
        <f t="shared" ref="A258" si="106">A257+1</f>
        <v>107</v>
      </c>
      <c r="B258" s="59">
        <v>28342205</v>
      </c>
      <c r="C258" s="401" t="s">
        <v>467</v>
      </c>
      <c r="D258" s="53" t="s">
        <v>84</v>
      </c>
      <c r="E258" s="756">
        <v>841.08149999999978</v>
      </c>
      <c r="F258" s="849"/>
      <c r="G258" s="745">
        <f t="shared" si="105"/>
        <v>0</v>
      </c>
      <c r="H258" s="722" t="s">
        <v>46</v>
      </c>
      <c r="I258" s="723">
        <v>4.0000000000000003E-5</v>
      </c>
      <c r="J258" s="724">
        <f t="shared" si="102"/>
        <v>3.3643259999999994E-2</v>
      </c>
      <c r="K258" s="725"/>
      <c r="L258" s="742"/>
    </row>
    <row r="259" spans="1:12" s="1" customFormat="1" ht="17.5" customHeight="1">
      <c r="A259" s="720">
        <f t="shared" ref="A259:A261" si="107">A258+1</f>
        <v>108</v>
      </c>
      <c r="B259" s="59">
        <v>59051510</v>
      </c>
      <c r="C259" s="401" t="s">
        <v>468</v>
      </c>
      <c r="D259" s="53" t="s">
        <v>84</v>
      </c>
      <c r="E259" s="756">
        <v>256.44150000000002</v>
      </c>
      <c r="F259" s="849"/>
      <c r="G259" s="745">
        <f t="shared" si="105"/>
        <v>0</v>
      </c>
      <c r="H259" s="722" t="s">
        <v>46</v>
      </c>
      <c r="I259" s="723">
        <v>2.9999999999999997E-4</v>
      </c>
      <c r="J259" s="724">
        <f t="shared" si="102"/>
        <v>7.6932449999999999E-2</v>
      </c>
      <c r="K259" s="725"/>
      <c r="L259" s="742"/>
    </row>
    <row r="260" spans="1:12" s="1" customFormat="1" ht="25.25" customHeight="1">
      <c r="A260" s="720">
        <f t="shared" si="107"/>
        <v>109</v>
      </c>
      <c r="B260" s="59" t="s">
        <v>465</v>
      </c>
      <c r="C260" s="401" t="s">
        <v>464</v>
      </c>
      <c r="D260" s="53" t="s">
        <v>426</v>
      </c>
      <c r="E260" s="756">
        <v>1</v>
      </c>
      <c r="F260" s="849"/>
      <c r="G260" s="745">
        <f>F260*E260</f>
        <v>0</v>
      </c>
      <c r="H260" s="746" t="s">
        <v>359</v>
      </c>
      <c r="I260" s="723">
        <v>2.333E-2</v>
      </c>
      <c r="J260" s="724">
        <f>I260*E260</f>
        <v>2.333E-2</v>
      </c>
      <c r="K260" s="725"/>
      <c r="L260" s="742"/>
    </row>
    <row r="261" spans="1:12" s="1" customFormat="1" ht="25.25" customHeight="1">
      <c r="A261" s="720">
        <f t="shared" si="107"/>
        <v>110</v>
      </c>
      <c r="B261" s="36">
        <v>622273001</v>
      </c>
      <c r="C261" s="36" t="s">
        <v>489</v>
      </c>
      <c r="D261" s="52" t="s">
        <v>35</v>
      </c>
      <c r="E261" s="754">
        <v>21.05</v>
      </c>
      <c r="F261" s="847"/>
      <c r="G261" s="759">
        <f t="shared" ref="G261:G264" si="108">F261*E261</f>
        <v>0</v>
      </c>
      <c r="H261" s="722" t="s">
        <v>46</v>
      </c>
      <c r="I261" s="723">
        <v>2.7299999999999998E-3</v>
      </c>
      <c r="J261" s="724">
        <f t="shared" ref="J261:J264" si="109">I261*E261</f>
        <v>5.7466499999999997E-2</v>
      </c>
      <c r="K261" s="725"/>
      <c r="L261" s="742"/>
    </row>
    <row r="262" spans="1:12" s="1" customFormat="1" ht="14.5" customHeight="1">
      <c r="A262" s="720"/>
      <c r="B262" s="67" t="s">
        <v>492</v>
      </c>
      <c r="C262" s="739" t="s">
        <v>493</v>
      </c>
      <c r="D262" s="38" t="s">
        <v>34</v>
      </c>
      <c r="E262" s="57">
        <v>17</v>
      </c>
      <c r="F262" s="849"/>
      <c r="G262" s="745"/>
      <c r="H262" s="722"/>
      <c r="I262" s="723"/>
      <c r="J262" s="724"/>
      <c r="K262" s="725"/>
      <c r="L262" s="742"/>
    </row>
    <row r="263" spans="1:12" s="1" customFormat="1" ht="14.5" customHeight="1">
      <c r="A263" s="720"/>
      <c r="B263" s="67" t="s">
        <v>494</v>
      </c>
      <c r="C263" s="739" t="s">
        <v>495</v>
      </c>
      <c r="D263" s="38" t="s">
        <v>34</v>
      </c>
      <c r="E263" s="57">
        <v>4.0500000000000007</v>
      </c>
      <c r="F263" s="849"/>
      <c r="G263" s="745"/>
      <c r="H263" s="722"/>
      <c r="I263" s="723"/>
      <c r="J263" s="724"/>
      <c r="K263" s="725"/>
      <c r="L263" s="742"/>
    </row>
    <row r="264" spans="1:12" s="1" customFormat="1" ht="18" customHeight="1">
      <c r="A264" s="720">
        <f>A261+1</f>
        <v>111</v>
      </c>
      <c r="B264" s="59" t="s">
        <v>491</v>
      </c>
      <c r="C264" s="401" t="s">
        <v>490</v>
      </c>
      <c r="D264" s="53" t="s">
        <v>426</v>
      </c>
      <c r="E264" s="756">
        <v>26.3125</v>
      </c>
      <c r="F264" s="849"/>
      <c r="G264" s="745">
        <f t="shared" si="108"/>
        <v>0</v>
      </c>
      <c r="H264" s="746" t="s">
        <v>359</v>
      </c>
      <c r="I264" s="723">
        <v>7.6E-3</v>
      </c>
      <c r="J264" s="724">
        <f t="shared" si="109"/>
        <v>0.19997499999999999</v>
      </c>
      <c r="K264" s="725"/>
      <c r="L264" s="742"/>
    </row>
    <row r="265" spans="1:12" s="1" customFormat="1" ht="27" customHeight="1">
      <c r="A265" s="720">
        <f>A264+1</f>
        <v>112</v>
      </c>
      <c r="B265" s="34">
        <v>622325202</v>
      </c>
      <c r="C265" s="34" t="s">
        <v>496</v>
      </c>
      <c r="D265" s="52" t="s">
        <v>35</v>
      </c>
      <c r="E265" s="754">
        <v>737.66</v>
      </c>
      <c r="F265" s="847"/>
      <c r="G265" s="759">
        <f t="shared" ref="G265" si="110">F265*E265</f>
        <v>0</v>
      </c>
      <c r="H265" s="722" t="s">
        <v>46</v>
      </c>
      <c r="I265" s="723">
        <v>1.321E-2</v>
      </c>
      <c r="J265" s="724">
        <f t="shared" ref="J265" si="111">I265*E265</f>
        <v>9.7444885999999986</v>
      </c>
      <c r="K265" s="725"/>
      <c r="L265" s="742"/>
    </row>
    <row r="266" spans="1:12" s="1" customFormat="1" ht="27" customHeight="1">
      <c r="A266" s="720">
        <f>A265+1</f>
        <v>113</v>
      </c>
      <c r="B266" s="34">
        <v>978015341</v>
      </c>
      <c r="C266" s="34" t="s">
        <v>497</v>
      </c>
      <c r="D266" s="52" t="s">
        <v>35</v>
      </c>
      <c r="E266" s="754">
        <v>737.66</v>
      </c>
      <c r="F266" s="847"/>
      <c r="G266" s="759">
        <f t="shared" ref="G266" si="112">F266*E266</f>
        <v>0</v>
      </c>
      <c r="H266" s="722" t="s">
        <v>46</v>
      </c>
      <c r="I266" s="723">
        <v>1.321E-2</v>
      </c>
      <c r="J266" s="724">
        <f t="shared" ref="J266" si="113">I266*E266</f>
        <v>9.7444885999999986</v>
      </c>
      <c r="K266" s="775">
        <v>1.6E-2</v>
      </c>
      <c r="L266" s="92">
        <f>K266*E266</f>
        <v>11.80256</v>
      </c>
    </row>
    <row r="267" spans="1:12" s="1" customFormat="1" ht="13.75" customHeight="1">
      <c r="A267" s="720"/>
      <c r="B267" s="59"/>
      <c r="C267" s="59"/>
      <c r="D267" s="768"/>
      <c r="E267" s="756"/>
      <c r="F267" s="849"/>
      <c r="G267" s="61"/>
      <c r="H267" s="61"/>
      <c r="I267" s="61"/>
      <c r="J267" s="724"/>
      <c r="K267" s="725"/>
      <c r="L267" s="742"/>
    </row>
    <row r="268" spans="1:12" s="1" customFormat="1" ht="17.5" customHeight="1">
      <c r="A268" s="54"/>
      <c r="B268" s="761"/>
      <c r="C268" s="68" t="s">
        <v>384</v>
      </c>
      <c r="D268" s="52"/>
      <c r="E268" s="754"/>
      <c r="F268" s="847"/>
      <c r="G268" s="101">
        <f>SUM(G269:G280)</f>
        <v>0</v>
      </c>
      <c r="H268" s="716"/>
      <c r="I268" s="717"/>
      <c r="J268" s="718">
        <f>SUM(J269:J280)</f>
        <v>373.3217103060901</v>
      </c>
      <c r="K268" s="717"/>
      <c r="L268" s="760">
        <v>0</v>
      </c>
    </row>
    <row r="269" spans="1:12" s="1" customFormat="1" ht="25.75" customHeight="1">
      <c r="A269" s="720">
        <f>A266+1</f>
        <v>114</v>
      </c>
      <c r="B269" s="36">
        <v>631311115</v>
      </c>
      <c r="C269" s="36" t="s">
        <v>498</v>
      </c>
      <c r="D269" s="52" t="s">
        <v>40</v>
      </c>
      <c r="E269" s="754">
        <v>30.147296999999998</v>
      </c>
      <c r="F269" s="847"/>
      <c r="G269" s="721">
        <f>F269*E269</f>
        <v>0</v>
      </c>
      <c r="H269" s="722" t="s">
        <v>46</v>
      </c>
      <c r="I269" s="723">
        <v>2.5018699999999998</v>
      </c>
      <c r="J269" s="724">
        <f>I269*E269</f>
        <v>75.424617945389997</v>
      </c>
      <c r="K269" s="725"/>
      <c r="L269" s="742">
        <f>K269*E269</f>
        <v>0</v>
      </c>
    </row>
    <row r="270" spans="1:12" s="1" customFormat="1" ht="24.5" customHeight="1">
      <c r="A270" s="720">
        <f>A269+1</f>
        <v>115</v>
      </c>
      <c r="B270" s="36">
        <v>631311135</v>
      </c>
      <c r="C270" s="36" t="s">
        <v>499</v>
      </c>
      <c r="D270" s="52" t="s">
        <v>40</v>
      </c>
      <c r="E270" s="754">
        <v>8.6617999999999977</v>
      </c>
      <c r="F270" s="847"/>
      <c r="G270" s="721">
        <f>F270*E270</f>
        <v>0</v>
      </c>
      <c r="H270" s="722" t="s">
        <v>46</v>
      </c>
      <c r="I270" s="723">
        <v>2.5018699999999998</v>
      </c>
      <c r="J270" s="724">
        <f>I270*E270</f>
        <v>21.670697565999994</v>
      </c>
      <c r="K270" s="725"/>
      <c r="L270" s="742">
        <f t="shared" ref="L270:L271" si="114">K270*E270</f>
        <v>0</v>
      </c>
    </row>
    <row r="271" spans="1:12" s="1" customFormat="1" ht="17.5" customHeight="1">
      <c r="A271" s="720">
        <f t="shared" ref="A271" si="115">A270+1</f>
        <v>116</v>
      </c>
      <c r="B271" s="776" t="s">
        <v>505</v>
      </c>
      <c r="C271" s="36" t="s">
        <v>506</v>
      </c>
      <c r="D271" s="52" t="s">
        <v>35</v>
      </c>
      <c r="E271" s="754">
        <v>1784.8246400000003</v>
      </c>
      <c r="F271" s="847"/>
      <c r="G271" s="721">
        <f t="shared" ref="G271:G275" si="116">F271*E271</f>
        <v>0</v>
      </c>
      <c r="H271" s="722" t="s">
        <v>46</v>
      </c>
      <c r="I271" s="723">
        <v>0.11</v>
      </c>
      <c r="J271" s="724">
        <f t="shared" ref="J271:J275" si="117">I271*E271</f>
        <v>196.33071040000004</v>
      </c>
      <c r="K271" s="725"/>
      <c r="L271" s="742">
        <f t="shared" si="114"/>
        <v>0</v>
      </c>
    </row>
    <row r="272" spans="1:12" s="1" customFormat="1" ht="15" customHeight="1">
      <c r="A272" s="720"/>
      <c r="B272" s="777"/>
      <c r="C272" s="55" t="s">
        <v>502</v>
      </c>
      <c r="D272" s="38" t="s">
        <v>34</v>
      </c>
      <c r="E272" s="57">
        <v>1389.6854500000002</v>
      </c>
      <c r="F272" s="847"/>
      <c r="G272" s="721"/>
      <c r="H272" s="722"/>
      <c r="I272" s="723"/>
      <c r="J272" s="724"/>
      <c r="K272" s="725"/>
      <c r="L272" s="742"/>
    </row>
    <row r="273" spans="1:12" s="1" customFormat="1" ht="15" customHeight="1">
      <c r="A273" s="720"/>
      <c r="B273" s="777"/>
      <c r="C273" s="55" t="s">
        <v>503</v>
      </c>
      <c r="D273" s="38" t="s">
        <v>34</v>
      </c>
      <c r="E273" s="57">
        <v>345.18919</v>
      </c>
      <c r="F273" s="847"/>
      <c r="G273" s="721"/>
      <c r="H273" s="722"/>
      <c r="I273" s="723"/>
      <c r="J273" s="724"/>
      <c r="K273" s="725"/>
      <c r="L273" s="742"/>
    </row>
    <row r="274" spans="1:12" s="1" customFormat="1" ht="15" customHeight="1">
      <c r="A274" s="720"/>
      <c r="B274" s="777"/>
      <c r="C274" s="55" t="s">
        <v>504</v>
      </c>
      <c r="D274" s="38" t="s">
        <v>34</v>
      </c>
      <c r="E274" s="57">
        <v>49.95</v>
      </c>
      <c r="F274" s="847"/>
      <c r="G274" s="721"/>
      <c r="H274" s="722"/>
      <c r="I274" s="723"/>
      <c r="J274" s="724"/>
      <c r="K274" s="725"/>
      <c r="L274" s="742"/>
    </row>
    <row r="275" spans="1:12" s="1" customFormat="1" ht="24.5" customHeight="1">
      <c r="A275" s="720">
        <f>A271+1</f>
        <v>117</v>
      </c>
      <c r="B275" s="776" t="s">
        <v>500</v>
      </c>
      <c r="C275" s="36" t="s">
        <v>501</v>
      </c>
      <c r="D275" s="52" t="s">
        <v>35</v>
      </c>
      <c r="E275" s="754">
        <v>5708.5918000000011</v>
      </c>
      <c r="F275" s="847"/>
      <c r="G275" s="721">
        <f t="shared" si="116"/>
        <v>0</v>
      </c>
      <c r="H275" s="722" t="s">
        <v>46</v>
      </c>
      <c r="I275" s="723">
        <v>1.0999999999999999E-2</v>
      </c>
      <c r="J275" s="724">
        <f t="shared" si="117"/>
        <v>62.794509800000007</v>
      </c>
      <c r="K275" s="725"/>
      <c r="L275" s="742">
        <f>K275*E275</f>
        <v>0</v>
      </c>
    </row>
    <row r="276" spans="1:12" s="1" customFormat="1" ht="14.5" customHeight="1">
      <c r="A276" s="54"/>
      <c r="B276" s="56"/>
      <c r="C276" s="55" t="s">
        <v>502</v>
      </c>
      <c r="D276" s="38" t="s">
        <v>34</v>
      </c>
      <c r="E276" s="57">
        <v>5558.7418000000007</v>
      </c>
      <c r="F276" s="847"/>
      <c r="G276" s="721"/>
      <c r="H276" s="722"/>
      <c r="I276" s="723"/>
      <c r="J276" s="724"/>
      <c r="K276" s="725"/>
      <c r="L276" s="742"/>
    </row>
    <row r="277" spans="1:12" s="1" customFormat="1" ht="14.5" customHeight="1">
      <c r="A277" s="720"/>
      <c r="B277" s="59"/>
      <c r="C277" s="55" t="s">
        <v>504</v>
      </c>
      <c r="D277" s="38" t="s">
        <v>34</v>
      </c>
      <c r="E277" s="60">
        <v>149.85000000000002</v>
      </c>
      <c r="F277" s="849"/>
      <c r="G277" s="745"/>
      <c r="H277" s="746"/>
      <c r="I277" s="723"/>
      <c r="J277" s="724"/>
      <c r="K277" s="725"/>
      <c r="L277" s="742"/>
    </row>
    <row r="278" spans="1:12" s="1" customFormat="1" ht="17.5" customHeight="1">
      <c r="A278" s="720">
        <f>A275+1</f>
        <v>118</v>
      </c>
      <c r="B278" s="62">
        <v>632481213</v>
      </c>
      <c r="C278" s="62" t="s">
        <v>510</v>
      </c>
      <c r="D278" s="63" t="s">
        <v>508</v>
      </c>
      <c r="E278" s="765">
        <v>345.18919</v>
      </c>
      <c r="F278" s="841"/>
      <c r="G278" s="721">
        <f t="shared" ref="G278:G280" si="118">F278*E278</f>
        <v>0</v>
      </c>
      <c r="H278" s="722" t="s">
        <v>46</v>
      </c>
      <c r="I278" s="723">
        <v>1.2999999999999999E-4</v>
      </c>
      <c r="J278" s="724">
        <f t="shared" ref="J278:J280" si="119">I278*E278</f>
        <v>4.4874594699999992E-2</v>
      </c>
      <c r="K278" s="725"/>
      <c r="L278" s="742">
        <f>K278*E278</f>
        <v>0</v>
      </c>
    </row>
    <row r="279" spans="1:12" ht="25.25" customHeight="1">
      <c r="A279" s="720">
        <f t="shared" ref="A279:A280" si="120">A278+1</f>
        <v>119</v>
      </c>
      <c r="B279" s="36" t="s">
        <v>672</v>
      </c>
      <c r="C279" s="36" t="s">
        <v>673</v>
      </c>
      <c r="D279" s="52" t="s">
        <v>35</v>
      </c>
      <c r="E279" s="754">
        <v>290.32000000000005</v>
      </c>
      <c r="F279" s="847"/>
      <c r="G279" s="721">
        <f t="shared" si="118"/>
        <v>0</v>
      </c>
      <c r="H279" s="722" t="s">
        <v>46</v>
      </c>
      <c r="I279" s="723">
        <v>2.3999999999999998E-3</v>
      </c>
      <c r="J279" s="724">
        <f t="shared" si="119"/>
        <v>0.69676800000000005</v>
      </c>
      <c r="K279" s="725"/>
      <c r="L279" s="742">
        <f t="shared" ref="L279" si="121">K279*E279</f>
        <v>0</v>
      </c>
    </row>
    <row r="280" spans="1:12" ht="17.5" customHeight="1">
      <c r="A280" s="720">
        <f t="shared" si="120"/>
        <v>120</v>
      </c>
      <c r="B280" s="59">
        <v>59247500</v>
      </c>
      <c r="C280" s="59" t="s">
        <v>674</v>
      </c>
      <c r="D280" s="53" t="s">
        <v>426</v>
      </c>
      <c r="E280" s="756">
        <v>333.86800000000005</v>
      </c>
      <c r="F280" s="849"/>
      <c r="G280" s="745">
        <f t="shared" si="118"/>
        <v>0</v>
      </c>
      <c r="H280" s="722" t="s">
        <v>46</v>
      </c>
      <c r="I280" s="723">
        <v>4.9000000000000002E-2</v>
      </c>
      <c r="J280" s="724">
        <f t="shared" si="119"/>
        <v>16.359532000000002</v>
      </c>
      <c r="K280" s="717"/>
      <c r="L280" s="740"/>
    </row>
    <row r="281" spans="1:12" s="1" customFormat="1" ht="10.25" customHeight="1">
      <c r="A281" s="720"/>
      <c r="B281" s="65"/>
      <c r="C281" s="66"/>
      <c r="D281" s="38"/>
      <c r="E281" s="60"/>
      <c r="F281" s="847"/>
      <c r="G281" s="99"/>
      <c r="H281" s="58"/>
      <c r="I281" s="58"/>
      <c r="J281" s="724"/>
      <c r="K281" s="725"/>
      <c r="L281" s="742"/>
    </row>
    <row r="282" spans="1:12" s="1" customFormat="1" ht="17.5" customHeight="1">
      <c r="A282" s="720"/>
      <c r="B282" s="65"/>
      <c r="C282" s="68" t="s">
        <v>385</v>
      </c>
      <c r="D282" s="69"/>
      <c r="E282" s="900"/>
      <c r="F282" s="840"/>
      <c r="G282" s="101">
        <f>SUM(G283:G300)</f>
        <v>0</v>
      </c>
      <c r="H282" s="716"/>
      <c r="I282" s="717"/>
      <c r="J282" s="718">
        <f>SUM(J283:J300)</f>
        <v>5.2222556000000004</v>
      </c>
      <c r="K282" s="717"/>
      <c r="L282" s="719">
        <f>SUM(L283:L300)</f>
        <v>0</v>
      </c>
    </row>
    <row r="283" spans="1:12" s="1" customFormat="1" ht="17.5" customHeight="1">
      <c r="A283" s="720">
        <f>A280+1</f>
        <v>121</v>
      </c>
      <c r="B283" s="71">
        <v>952901111</v>
      </c>
      <c r="C283" s="93" t="s">
        <v>512</v>
      </c>
      <c r="D283" s="63" t="s">
        <v>508</v>
      </c>
      <c r="E283" s="765">
        <v>1</v>
      </c>
      <c r="F283" s="841"/>
      <c r="G283" s="721">
        <f t="shared" ref="G283" si="122">F283*E283</f>
        <v>0</v>
      </c>
      <c r="H283" s="722" t="s">
        <v>46</v>
      </c>
      <c r="I283" s="723">
        <v>4.0000000000000003E-5</v>
      </c>
      <c r="J283" s="724">
        <f t="shared" ref="J283" si="123">I283*E283</f>
        <v>4.0000000000000003E-5</v>
      </c>
      <c r="K283" s="725"/>
      <c r="L283" s="742">
        <f>K283*E283</f>
        <v>0</v>
      </c>
    </row>
    <row r="284" spans="1:12" s="1" customFormat="1" ht="17.5" customHeight="1">
      <c r="A284" s="720">
        <f>A283+1</f>
        <v>122</v>
      </c>
      <c r="B284" s="71">
        <v>953331111</v>
      </c>
      <c r="C284" s="93" t="s">
        <v>513</v>
      </c>
      <c r="D284" s="63" t="s">
        <v>508</v>
      </c>
      <c r="E284" s="765">
        <v>1</v>
      </c>
      <c r="F284" s="841"/>
      <c r="G284" s="721">
        <f t="shared" ref="G284" si="124">F284*E284</f>
        <v>0</v>
      </c>
      <c r="H284" s="722" t="s">
        <v>46</v>
      </c>
      <c r="I284" s="723">
        <v>6.7000000000000002E-4</v>
      </c>
      <c r="J284" s="724">
        <f t="shared" ref="J284" si="125">I284*E284</f>
        <v>6.7000000000000002E-4</v>
      </c>
      <c r="K284" s="725"/>
      <c r="L284" s="742">
        <f>K284*E284</f>
        <v>0</v>
      </c>
    </row>
    <row r="285" spans="1:12" s="1" customFormat="1" ht="26.5" customHeight="1">
      <c r="A285" s="720">
        <f t="shared" ref="A285:A300" si="126">A284+1</f>
        <v>123</v>
      </c>
      <c r="B285" s="778" t="s">
        <v>514</v>
      </c>
      <c r="C285" s="93" t="s">
        <v>515</v>
      </c>
      <c r="D285" s="63" t="s">
        <v>45</v>
      </c>
      <c r="E285" s="765">
        <v>24</v>
      </c>
      <c r="F285" s="841"/>
      <c r="G285" s="721">
        <f t="shared" ref="G285:G287" si="127">F285*E285</f>
        <v>0</v>
      </c>
      <c r="H285" s="722" t="s">
        <v>46</v>
      </c>
      <c r="I285" s="723">
        <v>1.8E-3</v>
      </c>
      <c r="J285" s="724">
        <f t="shared" ref="J285:J289" si="128">I285*E285</f>
        <v>4.3200000000000002E-2</v>
      </c>
      <c r="K285" s="725"/>
      <c r="L285" s="742">
        <f t="shared" ref="L285:L290" si="129">K285*E285</f>
        <v>0</v>
      </c>
    </row>
    <row r="286" spans="1:12" s="1" customFormat="1" ht="26.5" customHeight="1">
      <c r="A286" s="720">
        <f t="shared" si="126"/>
        <v>124</v>
      </c>
      <c r="B286" s="778" t="s">
        <v>516</v>
      </c>
      <c r="C286" s="93" t="s">
        <v>517</v>
      </c>
      <c r="D286" s="63" t="s">
        <v>45</v>
      </c>
      <c r="E286" s="765">
        <v>1</v>
      </c>
      <c r="F286" s="841"/>
      <c r="G286" s="721">
        <f t="shared" si="127"/>
        <v>0</v>
      </c>
      <c r="H286" s="722" t="s">
        <v>46</v>
      </c>
      <c r="I286" s="723">
        <v>8.0000000000000004E-4</v>
      </c>
      <c r="J286" s="724">
        <f t="shared" si="128"/>
        <v>8.0000000000000004E-4</v>
      </c>
      <c r="K286" s="725"/>
      <c r="L286" s="742">
        <f t="shared" si="129"/>
        <v>0</v>
      </c>
    </row>
    <row r="287" spans="1:12" s="1" customFormat="1" ht="25.25" customHeight="1">
      <c r="A287" s="720">
        <f t="shared" si="126"/>
        <v>125</v>
      </c>
      <c r="B287" s="34" t="s">
        <v>539</v>
      </c>
      <c r="C287" s="39" t="s">
        <v>537</v>
      </c>
      <c r="D287" s="52" t="s">
        <v>45</v>
      </c>
      <c r="E287" s="765">
        <v>6</v>
      </c>
      <c r="F287" s="841"/>
      <c r="G287" s="721">
        <f t="shared" si="127"/>
        <v>0</v>
      </c>
      <c r="H287" s="746" t="s">
        <v>359</v>
      </c>
      <c r="I287" s="723">
        <f>0.041</f>
        <v>4.1000000000000002E-2</v>
      </c>
      <c r="J287" s="724">
        <f t="shared" si="128"/>
        <v>0.246</v>
      </c>
      <c r="K287" s="725"/>
      <c r="L287" s="742">
        <f t="shared" si="129"/>
        <v>0</v>
      </c>
    </row>
    <row r="288" spans="1:12" s="1" customFormat="1" ht="25.25" customHeight="1">
      <c r="A288" s="720">
        <f t="shared" si="126"/>
        <v>126</v>
      </c>
      <c r="B288" s="34" t="s">
        <v>540</v>
      </c>
      <c r="C288" s="39" t="s">
        <v>538</v>
      </c>
      <c r="D288" s="52" t="s">
        <v>45</v>
      </c>
      <c r="E288" s="765">
        <v>2</v>
      </c>
      <c r="F288" s="841"/>
      <c r="G288" s="721">
        <f t="shared" ref="G288" si="130">F288*E288</f>
        <v>0</v>
      </c>
      <c r="H288" s="746" t="s">
        <v>359</v>
      </c>
      <c r="I288" s="723">
        <f>0.025</f>
        <v>2.5000000000000001E-2</v>
      </c>
      <c r="J288" s="724">
        <f t="shared" ref="J288" si="131">I288*E288</f>
        <v>0.05</v>
      </c>
      <c r="K288" s="725"/>
      <c r="L288" s="742">
        <f t="shared" si="129"/>
        <v>0</v>
      </c>
    </row>
    <row r="289" spans="1:12" s="1" customFormat="1" ht="17.5" customHeight="1">
      <c r="A289" s="720">
        <f t="shared" si="126"/>
        <v>127</v>
      </c>
      <c r="B289" s="34" t="s">
        <v>541</v>
      </c>
      <c r="C289" s="779" t="s">
        <v>535</v>
      </c>
      <c r="D289" s="52" t="s">
        <v>45</v>
      </c>
      <c r="E289" s="765">
        <v>1</v>
      </c>
      <c r="F289" s="841"/>
      <c r="G289" s="721">
        <f t="shared" ref="G289" si="132">F289*E289</f>
        <v>0</v>
      </c>
      <c r="H289" s="746" t="s">
        <v>359</v>
      </c>
      <c r="I289" s="723">
        <v>1.4999999999999999E-2</v>
      </c>
      <c r="J289" s="724">
        <f t="shared" si="128"/>
        <v>1.4999999999999999E-2</v>
      </c>
      <c r="K289" s="725"/>
      <c r="L289" s="742">
        <f t="shared" si="129"/>
        <v>0</v>
      </c>
    </row>
    <row r="290" spans="1:12" s="1" customFormat="1" ht="22.25" customHeight="1">
      <c r="A290" s="720">
        <f t="shared" si="126"/>
        <v>128</v>
      </c>
      <c r="B290" s="34" t="s">
        <v>542</v>
      </c>
      <c r="C290" s="779" t="s">
        <v>536</v>
      </c>
      <c r="D290" s="52" t="s">
        <v>45</v>
      </c>
      <c r="E290" s="765">
        <v>1</v>
      </c>
      <c r="F290" s="841"/>
      <c r="G290" s="721">
        <f t="shared" ref="G290" si="133">F290*E290</f>
        <v>0</v>
      </c>
      <c r="H290" s="746" t="s">
        <v>359</v>
      </c>
      <c r="I290" s="723">
        <f>1.6*3.6*0.017</f>
        <v>9.7920000000000021E-2</v>
      </c>
      <c r="J290" s="724">
        <f t="shared" ref="J290" si="134">I290*E290</f>
        <v>9.7920000000000021E-2</v>
      </c>
      <c r="K290" s="725"/>
      <c r="L290" s="742">
        <f t="shared" si="129"/>
        <v>0</v>
      </c>
    </row>
    <row r="291" spans="1:12" s="1" customFormat="1" ht="17.5" customHeight="1">
      <c r="A291" s="720">
        <f t="shared" si="126"/>
        <v>129</v>
      </c>
      <c r="B291" s="34" t="s">
        <v>549</v>
      </c>
      <c r="C291" s="39" t="s">
        <v>548</v>
      </c>
      <c r="D291" s="52" t="s">
        <v>45</v>
      </c>
      <c r="E291" s="765">
        <v>5</v>
      </c>
      <c r="F291" s="841"/>
      <c r="G291" s="721">
        <f t="shared" ref="G291" si="135">F291*E291</f>
        <v>0</v>
      </c>
      <c r="H291" s="746" t="s">
        <v>359</v>
      </c>
      <c r="I291" s="723">
        <v>0.28799999999999998</v>
      </c>
      <c r="J291" s="724">
        <f t="shared" ref="J291" si="136">I291*E291</f>
        <v>1.44</v>
      </c>
      <c r="K291" s="725"/>
      <c r="L291" s="742">
        <f t="shared" ref="L291" si="137">K291*E291</f>
        <v>0</v>
      </c>
    </row>
    <row r="292" spans="1:12" s="1" customFormat="1" ht="17.5" customHeight="1">
      <c r="A292" s="720">
        <f t="shared" si="126"/>
        <v>130</v>
      </c>
      <c r="B292" s="34" t="s">
        <v>551</v>
      </c>
      <c r="C292" s="39" t="s">
        <v>550</v>
      </c>
      <c r="D292" s="52" t="s">
        <v>45</v>
      </c>
      <c r="E292" s="765">
        <v>4</v>
      </c>
      <c r="F292" s="841"/>
      <c r="G292" s="721">
        <f t="shared" ref="G292" si="138">F292*E292</f>
        <v>0</v>
      </c>
      <c r="H292" s="746" t="s">
        <v>359</v>
      </c>
      <c r="I292" s="723">
        <v>0.41099999999999998</v>
      </c>
      <c r="J292" s="724">
        <f t="shared" ref="J292" si="139">I292*E292</f>
        <v>1.6439999999999999</v>
      </c>
      <c r="K292" s="725"/>
      <c r="L292" s="742">
        <f t="shared" ref="L292" si="140">K292*E292</f>
        <v>0</v>
      </c>
    </row>
    <row r="293" spans="1:12" s="1" customFormat="1" ht="17.5" customHeight="1">
      <c r="A293" s="720">
        <f t="shared" si="126"/>
        <v>131</v>
      </c>
      <c r="B293" s="34" t="s">
        <v>552</v>
      </c>
      <c r="C293" s="39" t="s">
        <v>553</v>
      </c>
      <c r="D293" s="52" t="s">
        <v>45</v>
      </c>
      <c r="E293" s="765">
        <v>1</v>
      </c>
      <c r="F293" s="841"/>
      <c r="G293" s="721">
        <f t="shared" ref="G293" si="141">F293*E293</f>
        <v>0</v>
      </c>
      <c r="H293" s="746" t="s">
        <v>359</v>
      </c>
      <c r="I293" s="723">
        <v>0.443</v>
      </c>
      <c r="J293" s="724">
        <f t="shared" ref="J293" si="142">I293*E293</f>
        <v>0.443</v>
      </c>
      <c r="K293" s="725"/>
      <c r="L293" s="742">
        <f t="shared" ref="L293" si="143">K293*E293</f>
        <v>0</v>
      </c>
    </row>
    <row r="294" spans="1:12" s="1" customFormat="1" ht="17.5" customHeight="1">
      <c r="A294" s="720">
        <f t="shared" si="126"/>
        <v>132</v>
      </c>
      <c r="B294" s="34" t="s">
        <v>2772</v>
      </c>
      <c r="C294" s="39" t="s">
        <v>2773</v>
      </c>
      <c r="D294" s="52" t="s">
        <v>556</v>
      </c>
      <c r="E294" s="765">
        <v>244.3</v>
      </c>
      <c r="F294" s="841"/>
      <c r="G294" s="721">
        <f t="shared" ref="G294" si="144">F294*E294</f>
        <v>0</v>
      </c>
      <c r="H294" s="746" t="s">
        <v>359</v>
      </c>
      <c r="I294" s="723">
        <v>0</v>
      </c>
      <c r="J294" s="724">
        <f t="shared" ref="J294" si="145">I294*E294</f>
        <v>0</v>
      </c>
      <c r="K294" s="725"/>
      <c r="L294" s="742">
        <f t="shared" ref="L294" si="146">K294*E294</f>
        <v>0</v>
      </c>
    </row>
    <row r="295" spans="1:12" s="1" customFormat="1" ht="17.5" customHeight="1">
      <c r="A295" s="720">
        <f t="shared" si="126"/>
        <v>133</v>
      </c>
      <c r="B295" s="34" t="s">
        <v>2774</v>
      </c>
      <c r="C295" s="39" t="s">
        <v>2775</v>
      </c>
      <c r="D295" s="52" t="s">
        <v>556</v>
      </c>
      <c r="E295" s="765">
        <v>20.9</v>
      </c>
      <c r="F295" s="841"/>
      <c r="G295" s="721">
        <f t="shared" ref="G295:G297" si="147">F295*E295</f>
        <v>0</v>
      </c>
      <c r="H295" s="746" t="s">
        <v>359</v>
      </c>
      <c r="I295" s="723">
        <v>0</v>
      </c>
      <c r="J295" s="724">
        <f t="shared" ref="J295:J297" si="148">I295*E295</f>
        <v>0</v>
      </c>
      <c r="K295" s="725"/>
      <c r="L295" s="742">
        <f t="shared" ref="L295:L297" si="149">K295*E295</f>
        <v>0</v>
      </c>
    </row>
    <row r="296" spans="1:12" s="1" customFormat="1" ht="17.5" customHeight="1">
      <c r="A296" s="720">
        <f t="shared" si="126"/>
        <v>134</v>
      </c>
      <c r="B296" s="34" t="s">
        <v>2780</v>
      </c>
      <c r="C296" s="39" t="s">
        <v>2776</v>
      </c>
      <c r="D296" s="52" t="s">
        <v>556</v>
      </c>
      <c r="E296" s="765">
        <v>11.3</v>
      </c>
      <c r="F296" s="841"/>
      <c r="G296" s="721">
        <f t="shared" si="147"/>
        <v>0</v>
      </c>
      <c r="H296" s="746" t="s">
        <v>359</v>
      </c>
      <c r="I296" s="723">
        <v>0</v>
      </c>
      <c r="J296" s="724">
        <f t="shared" si="148"/>
        <v>0</v>
      </c>
      <c r="K296" s="725"/>
      <c r="L296" s="742">
        <f t="shared" si="149"/>
        <v>0</v>
      </c>
    </row>
    <row r="297" spans="1:12" s="1" customFormat="1" ht="17.5" customHeight="1">
      <c r="A297" s="720">
        <f t="shared" si="126"/>
        <v>135</v>
      </c>
      <c r="B297" s="34" t="s">
        <v>2781</v>
      </c>
      <c r="C297" s="39" t="s">
        <v>2777</v>
      </c>
      <c r="D297" s="52" t="s">
        <v>556</v>
      </c>
      <c r="E297" s="765">
        <v>11.3</v>
      </c>
      <c r="F297" s="841"/>
      <c r="G297" s="721">
        <f t="shared" si="147"/>
        <v>0</v>
      </c>
      <c r="H297" s="746" t="s">
        <v>359</v>
      </c>
      <c r="I297" s="723">
        <v>0</v>
      </c>
      <c r="J297" s="724">
        <f t="shared" si="148"/>
        <v>0</v>
      </c>
      <c r="K297" s="725"/>
      <c r="L297" s="742">
        <f t="shared" si="149"/>
        <v>0</v>
      </c>
    </row>
    <row r="298" spans="1:12" s="1" customFormat="1" ht="17.5" customHeight="1">
      <c r="A298" s="720">
        <f t="shared" si="126"/>
        <v>136</v>
      </c>
      <c r="B298" s="34" t="s">
        <v>2782</v>
      </c>
      <c r="C298" s="39" t="s">
        <v>2778</v>
      </c>
      <c r="D298" s="52" t="s">
        <v>556</v>
      </c>
      <c r="E298" s="765">
        <v>25.62</v>
      </c>
      <c r="F298" s="841"/>
      <c r="G298" s="721">
        <f t="shared" ref="G298" si="150">F298*E298</f>
        <v>0</v>
      </c>
      <c r="H298" s="746" t="s">
        <v>359</v>
      </c>
      <c r="I298" s="723">
        <v>0</v>
      </c>
      <c r="J298" s="724">
        <f t="shared" ref="J298" si="151">I298*E298</f>
        <v>0</v>
      </c>
      <c r="K298" s="725"/>
      <c r="L298" s="742">
        <f t="shared" ref="L298" si="152">K298*E298</f>
        <v>0</v>
      </c>
    </row>
    <row r="299" spans="1:12" s="1" customFormat="1" ht="17.5" customHeight="1">
      <c r="A299" s="720">
        <f t="shared" si="126"/>
        <v>137</v>
      </c>
      <c r="B299" s="34" t="s">
        <v>2783</v>
      </c>
      <c r="C299" s="39" t="s">
        <v>2779</v>
      </c>
      <c r="D299" s="52" t="s">
        <v>556</v>
      </c>
      <c r="E299" s="765">
        <v>58</v>
      </c>
      <c r="F299" s="841"/>
      <c r="G299" s="721">
        <f t="shared" ref="G299" si="153">F299*E299</f>
        <v>0</v>
      </c>
      <c r="H299" s="746" t="s">
        <v>359</v>
      </c>
      <c r="I299" s="723">
        <v>0</v>
      </c>
      <c r="J299" s="724">
        <f t="shared" ref="J299" si="154">I299*E299</f>
        <v>0</v>
      </c>
      <c r="K299" s="725"/>
      <c r="L299" s="742">
        <f t="shared" ref="L299" si="155">K299*E299</f>
        <v>0</v>
      </c>
    </row>
    <row r="300" spans="1:12" s="1" customFormat="1" ht="17.5" customHeight="1">
      <c r="A300" s="720">
        <f t="shared" si="126"/>
        <v>138</v>
      </c>
      <c r="B300" s="71" t="s">
        <v>554</v>
      </c>
      <c r="C300" s="780" t="s">
        <v>555</v>
      </c>
      <c r="D300" s="52" t="s">
        <v>556</v>
      </c>
      <c r="E300" s="765">
        <v>12.68</v>
      </c>
      <c r="F300" s="841"/>
      <c r="G300" s="721">
        <f t="shared" ref="G300" si="156">F300*E300</f>
        <v>0</v>
      </c>
      <c r="H300" s="746" t="s">
        <v>359</v>
      </c>
      <c r="I300" s="723">
        <f>1.6*3.6*0.017</f>
        <v>9.7920000000000021E-2</v>
      </c>
      <c r="J300" s="724">
        <f t="shared" ref="J300" si="157">I300*E300</f>
        <v>1.2416256000000003</v>
      </c>
      <c r="K300" s="725"/>
      <c r="L300" s="742">
        <f t="shared" ref="L300" si="158">K300*E300</f>
        <v>0</v>
      </c>
    </row>
    <row r="301" spans="1:12" s="1" customFormat="1" ht="22.25" customHeight="1">
      <c r="A301" s="54"/>
      <c r="B301" s="71"/>
      <c r="C301" s="781"/>
      <c r="D301" s="63"/>
      <c r="E301" s="894"/>
      <c r="F301" s="841"/>
      <c r="G301" s="100"/>
      <c r="H301" s="64"/>
      <c r="I301" s="64"/>
      <c r="J301" s="112"/>
      <c r="K301" s="725"/>
      <c r="L301" s="742"/>
    </row>
    <row r="302" spans="1:12" s="1" customFormat="1" ht="36.5" customHeight="1">
      <c r="A302" s="54"/>
      <c r="B302" s="71"/>
      <c r="C302" s="781"/>
      <c r="D302" s="63"/>
      <c r="E302" s="894"/>
      <c r="F302" s="841"/>
      <c r="G302" s="100"/>
      <c r="H302" s="64"/>
      <c r="I302" s="64"/>
      <c r="J302" s="112"/>
      <c r="K302" s="725"/>
      <c r="L302" s="742"/>
    </row>
    <row r="303" spans="1:12" s="1" customFormat="1" ht="17.5" customHeight="1">
      <c r="A303" s="720"/>
      <c r="B303" s="65"/>
      <c r="C303" s="68" t="s">
        <v>387</v>
      </c>
      <c r="D303" s="72"/>
      <c r="E303" s="753"/>
      <c r="F303" s="851"/>
      <c r="G303" s="101">
        <f>SUM(G304:G310)</f>
        <v>0</v>
      </c>
      <c r="H303" s="716"/>
      <c r="I303" s="717"/>
      <c r="J303" s="718">
        <f>SUM(J304:J310)</f>
        <v>0</v>
      </c>
      <c r="K303" s="717"/>
      <c r="L303" s="719">
        <f>SUM(L304:L310)</f>
        <v>0</v>
      </c>
    </row>
    <row r="304" spans="1:12" s="1" customFormat="1" ht="27" customHeight="1">
      <c r="A304" s="720">
        <f>A300+1</f>
        <v>139</v>
      </c>
      <c r="B304" s="71">
        <v>941111112</v>
      </c>
      <c r="C304" s="71" t="s">
        <v>519</v>
      </c>
      <c r="D304" s="63" t="s">
        <v>508</v>
      </c>
      <c r="E304" s="765">
        <v>1926.5635</v>
      </c>
      <c r="F304" s="841"/>
      <c r="G304" s="721">
        <f t="shared" ref="G304:G307" si="159">F304*E304</f>
        <v>0</v>
      </c>
      <c r="H304" s="722" t="s">
        <v>46</v>
      </c>
      <c r="I304" s="723">
        <v>0</v>
      </c>
      <c r="J304" s="724">
        <f t="shared" ref="J304:J307" si="160">I304*E304</f>
        <v>0</v>
      </c>
      <c r="K304" s="725"/>
      <c r="L304" s="742">
        <f>K304*E304</f>
        <v>0</v>
      </c>
    </row>
    <row r="305" spans="1:12" s="1" customFormat="1" ht="14.5" customHeight="1">
      <c r="A305" s="720"/>
      <c r="B305" s="782"/>
      <c r="C305" s="773" t="s">
        <v>524</v>
      </c>
      <c r="D305" s="400" t="s">
        <v>511</v>
      </c>
      <c r="E305" s="908">
        <v>1411.5635</v>
      </c>
      <c r="F305" s="841"/>
      <c r="G305" s="721"/>
      <c r="H305" s="722"/>
      <c r="I305" s="723"/>
      <c r="J305" s="724"/>
      <c r="K305" s="725"/>
      <c r="L305" s="742"/>
    </row>
    <row r="306" spans="1:12" s="1" customFormat="1" ht="14.5" customHeight="1">
      <c r="A306" s="720"/>
      <c r="B306" s="782" t="s">
        <v>525</v>
      </c>
      <c r="C306" s="782" t="s">
        <v>526</v>
      </c>
      <c r="D306" s="400" t="s">
        <v>511</v>
      </c>
      <c r="E306" s="908">
        <v>515</v>
      </c>
      <c r="F306" s="841"/>
      <c r="G306" s="721"/>
      <c r="H306" s="722"/>
      <c r="I306" s="723"/>
      <c r="J306" s="724"/>
      <c r="K306" s="725"/>
      <c r="L306" s="742"/>
    </row>
    <row r="307" spans="1:12" s="1" customFormat="1" ht="26.5" customHeight="1">
      <c r="A307" s="720">
        <f>A304+1</f>
        <v>140</v>
      </c>
      <c r="B307" s="71">
        <v>941111212</v>
      </c>
      <c r="C307" s="71" t="s">
        <v>520</v>
      </c>
      <c r="D307" s="63" t="s">
        <v>508</v>
      </c>
      <c r="E307" s="765">
        <v>115593.81</v>
      </c>
      <c r="F307" s="841"/>
      <c r="G307" s="721">
        <f t="shared" si="159"/>
        <v>0</v>
      </c>
      <c r="H307" s="722" t="s">
        <v>46</v>
      </c>
      <c r="I307" s="723">
        <v>0</v>
      </c>
      <c r="J307" s="724">
        <f t="shared" si="160"/>
        <v>0</v>
      </c>
      <c r="K307" s="725"/>
      <c r="L307" s="742">
        <f>K307*E307</f>
        <v>0</v>
      </c>
    </row>
    <row r="308" spans="1:12" s="1" customFormat="1" ht="26.5" customHeight="1">
      <c r="A308" s="720">
        <f t="shared" ref="A308:A310" si="161">A307+1</f>
        <v>141</v>
      </c>
      <c r="B308" s="71">
        <v>941111812</v>
      </c>
      <c r="C308" s="71" t="s">
        <v>521</v>
      </c>
      <c r="D308" s="63" t="s">
        <v>508</v>
      </c>
      <c r="E308" s="765">
        <v>1926.5635</v>
      </c>
      <c r="F308" s="841"/>
      <c r="G308" s="721">
        <f t="shared" ref="G308:G309" si="162">F308*E308</f>
        <v>0</v>
      </c>
      <c r="H308" s="722" t="s">
        <v>46</v>
      </c>
      <c r="I308" s="723">
        <v>0</v>
      </c>
      <c r="J308" s="724">
        <f t="shared" ref="J308" si="163">I308*E308</f>
        <v>0</v>
      </c>
      <c r="K308" s="725"/>
      <c r="L308" s="742">
        <f>K308*E308</f>
        <v>0</v>
      </c>
    </row>
    <row r="309" spans="1:12" s="1" customFormat="1" ht="26.5" customHeight="1">
      <c r="A309" s="720">
        <f t="shared" si="161"/>
        <v>142</v>
      </c>
      <c r="B309" s="71">
        <v>949101111</v>
      </c>
      <c r="C309" s="71" t="s">
        <v>522</v>
      </c>
      <c r="D309" s="63" t="s">
        <v>508</v>
      </c>
      <c r="E309" s="765">
        <v>2073.9210400000006</v>
      </c>
      <c r="F309" s="841"/>
      <c r="G309" s="721">
        <f t="shared" si="162"/>
        <v>0</v>
      </c>
      <c r="H309" s="722" t="s">
        <v>46</v>
      </c>
      <c r="I309" s="723">
        <v>0</v>
      </c>
      <c r="J309" s="724">
        <f t="shared" ref="J309" si="164">I309*E309</f>
        <v>0</v>
      </c>
      <c r="K309" s="725"/>
      <c r="L309" s="742">
        <f>K309*E309</f>
        <v>0</v>
      </c>
    </row>
    <row r="310" spans="1:12" s="1" customFormat="1" ht="17.5" customHeight="1">
      <c r="A310" s="720">
        <f t="shared" si="161"/>
        <v>143</v>
      </c>
      <c r="B310" s="71">
        <v>993111111</v>
      </c>
      <c r="C310" s="71" t="s">
        <v>523</v>
      </c>
      <c r="D310" s="63" t="s">
        <v>508</v>
      </c>
      <c r="E310" s="765">
        <v>1926.5635</v>
      </c>
      <c r="F310" s="841"/>
      <c r="G310" s="721">
        <f t="shared" ref="G310" si="165">F310*E310</f>
        <v>0</v>
      </c>
      <c r="H310" s="722" t="s">
        <v>46</v>
      </c>
      <c r="I310" s="723">
        <v>0</v>
      </c>
      <c r="J310" s="724">
        <f t="shared" ref="J310" si="166">I310*E310</f>
        <v>0</v>
      </c>
      <c r="K310" s="725"/>
      <c r="L310" s="742">
        <f>K310*E310</f>
        <v>0</v>
      </c>
    </row>
    <row r="311" spans="1:12" s="1" customFormat="1" ht="6.5" customHeight="1">
      <c r="A311" s="720"/>
      <c r="B311" s="56"/>
      <c r="C311" s="783"/>
      <c r="D311" s="784"/>
      <c r="E311" s="753"/>
      <c r="F311" s="841"/>
      <c r="G311" s="100"/>
      <c r="H311" s="64"/>
      <c r="I311" s="64"/>
      <c r="J311" s="112"/>
      <c r="K311" s="112"/>
      <c r="L311" s="742"/>
    </row>
    <row r="312" spans="1:12" s="1" customFormat="1" ht="17.5" customHeight="1">
      <c r="A312" s="720"/>
      <c r="B312" s="56"/>
      <c r="C312" s="68" t="s">
        <v>557</v>
      </c>
      <c r="D312" s="69"/>
      <c r="E312" s="900"/>
      <c r="F312" s="840"/>
      <c r="G312" s="101">
        <f>SUM(G313:G317)</f>
        <v>0</v>
      </c>
      <c r="H312" s="716"/>
      <c r="I312" s="717"/>
      <c r="J312" s="718">
        <f>SUM(J313:J317)</f>
        <v>20.650440592000002</v>
      </c>
      <c r="K312" s="717"/>
      <c r="L312" s="785">
        <f>SUM(L313:L317)</f>
        <v>0</v>
      </c>
    </row>
    <row r="313" spans="1:12" s="1" customFormat="1" ht="25.25" customHeight="1">
      <c r="A313" s="720">
        <f>A310+1</f>
        <v>144</v>
      </c>
      <c r="B313" s="36" t="s">
        <v>560</v>
      </c>
      <c r="C313" s="36" t="s">
        <v>562</v>
      </c>
      <c r="D313" s="52" t="s">
        <v>35</v>
      </c>
      <c r="E313" s="754">
        <v>27.986800000000002</v>
      </c>
      <c r="F313" s="847"/>
      <c r="G313" s="721">
        <f t="shared" ref="G313" si="167">F313*E313</f>
        <v>0</v>
      </c>
      <c r="H313" s="746" t="s">
        <v>359</v>
      </c>
      <c r="I313" s="786">
        <v>0.19536000000000001</v>
      </c>
      <c r="J313" s="724">
        <f t="shared" ref="J313:J317" si="168">I313*E313</f>
        <v>5.4675012480000005</v>
      </c>
      <c r="K313" s="725"/>
      <c r="L313" s="742">
        <v>0</v>
      </c>
    </row>
    <row r="314" spans="1:12" s="1" customFormat="1" ht="24.5" customHeight="1">
      <c r="A314" s="720">
        <f>A313+1</f>
        <v>145</v>
      </c>
      <c r="B314" s="36" t="s">
        <v>561</v>
      </c>
      <c r="C314" s="36" t="s">
        <v>563</v>
      </c>
      <c r="D314" s="52" t="s">
        <v>35</v>
      </c>
      <c r="E314" s="754">
        <v>5.2096000000000009</v>
      </c>
      <c r="F314" s="847"/>
      <c r="G314" s="721">
        <f t="shared" ref="G314" si="169">F314*E314</f>
        <v>0</v>
      </c>
      <c r="H314" s="746" t="s">
        <v>359</v>
      </c>
      <c r="I314" s="786">
        <v>0.25080999999999998</v>
      </c>
      <c r="J314" s="724">
        <f t="shared" si="168"/>
        <v>1.306619776</v>
      </c>
      <c r="K314" s="725"/>
      <c r="L314" s="742">
        <v>0</v>
      </c>
    </row>
    <row r="315" spans="1:12" s="1" customFormat="1" ht="14.5" customHeight="1">
      <c r="A315" s="720"/>
      <c r="B315" s="36"/>
      <c r="C315" s="739" t="s">
        <v>564</v>
      </c>
      <c r="D315" s="38" t="s">
        <v>34</v>
      </c>
      <c r="E315" s="57">
        <v>5.2096000000000009</v>
      </c>
      <c r="F315" s="847"/>
      <c r="G315" s="721"/>
      <c r="H315" s="746"/>
      <c r="I315" s="786"/>
      <c r="J315" s="724">
        <f t="shared" si="168"/>
        <v>0</v>
      </c>
      <c r="K315" s="725"/>
      <c r="L315" s="742"/>
    </row>
    <row r="316" spans="1:12" s="1" customFormat="1" ht="15" customHeight="1">
      <c r="A316" s="720">
        <f>A314+1</f>
        <v>146</v>
      </c>
      <c r="B316" s="59">
        <v>58381014</v>
      </c>
      <c r="C316" s="59" t="s">
        <v>558</v>
      </c>
      <c r="D316" s="53" t="s">
        <v>426</v>
      </c>
      <c r="E316" s="756">
        <v>5.7305600000000014</v>
      </c>
      <c r="F316" s="849"/>
      <c r="G316" s="745">
        <f t="shared" ref="G316:G317" si="170">F316*E316</f>
        <v>0</v>
      </c>
      <c r="H316" s="787" t="s">
        <v>46</v>
      </c>
      <c r="I316" s="786">
        <v>0.222</v>
      </c>
      <c r="J316" s="724">
        <f t="shared" si="168"/>
        <v>1.2721843200000003</v>
      </c>
      <c r="K316" s="725"/>
      <c r="L316" s="742">
        <v>0</v>
      </c>
    </row>
    <row r="317" spans="1:12" s="1" customFormat="1" ht="15" customHeight="1">
      <c r="A317" s="720">
        <f t="shared" ref="A317" si="171">A316+1</f>
        <v>147</v>
      </c>
      <c r="B317" s="59">
        <v>58381008</v>
      </c>
      <c r="C317" s="59" t="s">
        <v>559</v>
      </c>
      <c r="D317" s="53" t="s">
        <v>426</v>
      </c>
      <c r="E317" s="756">
        <v>30.225744000000006</v>
      </c>
      <c r="F317" s="849"/>
      <c r="G317" s="745">
        <f t="shared" si="170"/>
        <v>0</v>
      </c>
      <c r="H317" s="787" t="s">
        <v>46</v>
      </c>
      <c r="I317" s="786">
        <v>0.41699999999999998</v>
      </c>
      <c r="J317" s="724">
        <f t="shared" si="168"/>
        <v>12.604135248000002</v>
      </c>
      <c r="K317" s="725"/>
      <c r="L317" s="742">
        <v>0</v>
      </c>
    </row>
    <row r="318" spans="1:12" s="1" customFormat="1" ht="9.5" customHeight="1">
      <c r="A318" s="720"/>
      <c r="B318" s="56"/>
      <c r="C318" s="783"/>
      <c r="D318" s="784"/>
      <c r="E318" s="753"/>
      <c r="F318" s="841"/>
      <c r="G318" s="100"/>
      <c r="H318" s="64"/>
      <c r="I318" s="64"/>
      <c r="J318" s="112"/>
      <c r="K318" s="112"/>
      <c r="L318" s="742"/>
    </row>
    <row r="319" spans="1:12" s="1" customFormat="1" ht="17.5" customHeight="1">
      <c r="A319" s="720"/>
      <c r="B319" s="56"/>
      <c r="C319" s="68" t="s">
        <v>386</v>
      </c>
      <c r="D319" s="69"/>
      <c r="E319" s="900"/>
      <c r="F319" s="840"/>
      <c r="G319" s="101">
        <f>SUM(G320:G323)</f>
        <v>0</v>
      </c>
      <c r="H319" s="716"/>
      <c r="I319" s="717"/>
      <c r="J319" s="718">
        <f>J303+J282+J268+J178+J166+J82+J49+J23+J5</f>
        <v>4489.0001775981</v>
      </c>
      <c r="K319" s="717"/>
      <c r="L319" s="788">
        <f>L303+L282+L268+L178+L166+L82+L49+L23+L5</f>
        <v>11.80256</v>
      </c>
    </row>
    <row r="320" spans="1:12" s="1" customFormat="1" ht="17.5" customHeight="1">
      <c r="A320" s="720">
        <f>A317+1</f>
        <v>148</v>
      </c>
      <c r="B320" s="36">
        <v>998012023</v>
      </c>
      <c r="C320" s="36" t="s">
        <v>518</v>
      </c>
      <c r="D320" s="52" t="s">
        <v>4</v>
      </c>
      <c r="E320" s="754">
        <v>4489.0001775981</v>
      </c>
      <c r="F320" s="847"/>
      <c r="G320" s="721">
        <f t="shared" ref="G320" si="172">F320*E320</f>
        <v>0</v>
      </c>
      <c r="H320" s="722" t="s">
        <v>46</v>
      </c>
      <c r="I320" s="723">
        <v>0</v>
      </c>
      <c r="J320" s="724">
        <v>0</v>
      </c>
      <c r="K320" s="725"/>
      <c r="L320" s="742">
        <v>0</v>
      </c>
    </row>
    <row r="321" spans="1:12" s="1" customFormat="1" ht="24.5" customHeight="1">
      <c r="A321" s="720">
        <f t="shared" ref="A321:A323" si="173">A320+1</f>
        <v>149</v>
      </c>
      <c r="B321" s="36">
        <v>997013501</v>
      </c>
      <c r="C321" s="36" t="s">
        <v>527</v>
      </c>
      <c r="D321" s="52" t="s">
        <v>4</v>
      </c>
      <c r="E321" s="754">
        <v>11.80256</v>
      </c>
      <c r="F321" s="847"/>
      <c r="G321" s="721">
        <f t="shared" ref="G321:G322" si="174">F321*E321</f>
        <v>0</v>
      </c>
      <c r="H321" s="722" t="s">
        <v>46</v>
      </c>
      <c r="I321" s="723">
        <v>0</v>
      </c>
      <c r="J321" s="724">
        <v>0</v>
      </c>
      <c r="K321" s="725"/>
      <c r="L321" s="742">
        <v>0</v>
      </c>
    </row>
    <row r="322" spans="1:12" s="1" customFormat="1" ht="17.5" customHeight="1">
      <c r="A322" s="720">
        <f t="shared" si="173"/>
        <v>150</v>
      </c>
      <c r="B322" s="36">
        <v>997013509</v>
      </c>
      <c r="C322" s="36" t="s">
        <v>528</v>
      </c>
      <c r="D322" s="52" t="s">
        <v>4</v>
      </c>
      <c r="E322" s="754">
        <v>106.22304</v>
      </c>
      <c r="F322" s="847"/>
      <c r="G322" s="721">
        <f t="shared" si="174"/>
        <v>0</v>
      </c>
      <c r="H322" s="722" t="s">
        <v>46</v>
      </c>
      <c r="I322" s="723">
        <v>0</v>
      </c>
      <c r="J322" s="724">
        <v>0</v>
      </c>
      <c r="K322" s="725"/>
      <c r="L322" s="742">
        <v>0</v>
      </c>
    </row>
    <row r="323" spans="1:12" s="1" customFormat="1" ht="24" customHeight="1">
      <c r="A323" s="720">
        <f t="shared" si="173"/>
        <v>151</v>
      </c>
      <c r="B323" s="36">
        <v>997013631</v>
      </c>
      <c r="C323" s="36" t="s">
        <v>529</v>
      </c>
      <c r="D323" s="52" t="s">
        <v>4</v>
      </c>
      <c r="E323" s="754">
        <v>11.80256</v>
      </c>
      <c r="F323" s="847"/>
      <c r="G323" s="721">
        <f t="shared" ref="G323" si="175">F323*E323</f>
        <v>0</v>
      </c>
      <c r="H323" s="722" t="s">
        <v>46</v>
      </c>
      <c r="I323" s="723">
        <v>0</v>
      </c>
      <c r="J323" s="724">
        <v>0</v>
      </c>
      <c r="K323" s="725"/>
      <c r="L323" s="742">
        <v>0</v>
      </c>
    </row>
    <row r="324" spans="1:12" s="1" customFormat="1" ht="6.5" customHeight="1">
      <c r="A324" s="54"/>
      <c r="B324" s="56"/>
      <c r="C324" s="783"/>
      <c r="D324" s="784"/>
      <c r="E324" s="909"/>
      <c r="F324" s="855"/>
      <c r="G324" s="790"/>
      <c r="H324" s="789"/>
      <c r="I324" s="789"/>
      <c r="J324" s="791"/>
      <c r="K324" s="792"/>
      <c r="L324" s="789"/>
    </row>
    <row r="325" spans="1:12" ht="16.75" customHeight="1">
      <c r="A325" s="715"/>
      <c r="B325" s="715"/>
      <c r="C325" s="80" t="s">
        <v>565</v>
      </c>
      <c r="D325" s="793"/>
      <c r="E325" s="889"/>
      <c r="F325" s="856"/>
      <c r="G325" s="873">
        <f>SUM(G326:G335)</f>
        <v>0</v>
      </c>
      <c r="H325" s="874"/>
      <c r="I325" s="875"/>
      <c r="J325" s="876">
        <f>SUM(J326:J334)</f>
        <v>1.4983543500000003</v>
      </c>
      <c r="K325" s="794"/>
      <c r="L325" s="107">
        <f>SUM(L326:L334)</f>
        <v>0</v>
      </c>
    </row>
    <row r="326" spans="1:12" ht="25.25" customHeight="1">
      <c r="A326" s="720">
        <f>A323+1</f>
        <v>152</v>
      </c>
      <c r="B326" s="36">
        <v>711111001</v>
      </c>
      <c r="C326" s="36" t="s">
        <v>566</v>
      </c>
      <c r="D326" s="52" t="s">
        <v>35</v>
      </c>
      <c r="E326" s="754">
        <v>49.95</v>
      </c>
      <c r="F326" s="847"/>
      <c r="G326" s="721">
        <f>F326*E326</f>
        <v>0</v>
      </c>
      <c r="H326" s="722" t="s">
        <v>46</v>
      </c>
      <c r="I326" s="723">
        <v>8.3000000000000001E-4</v>
      </c>
      <c r="J326" s="724">
        <f>I326*E326</f>
        <v>4.1458500000000002E-2</v>
      </c>
      <c r="K326" s="725"/>
      <c r="L326" s="726">
        <f>K326*E326</f>
        <v>0</v>
      </c>
    </row>
    <row r="327" spans="1:12" ht="17.5" customHeight="1">
      <c r="A327" s="75">
        <f>A326+1</f>
        <v>153</v>
      </c>
      <c r="B327" s="795" t="s">
        <v>568</v>
      </c>
      <c r="C327" s="796" t="s">
        <v>578</v>
      </c>
      <c r="D327" s="78" t="s">
        <v>569</v>
      </c>
      <c r="E327" s="890">
        <v>14.984999999999999</v>
      </c>
      <c r="F327" s="857"/>
      <c r="G327" s="797">
        <f>F327*E327</f>
        <v>0</v>
      </c>
      <c r="H327" s="722" t="s">
        <v>46</v>
      </c>
      <c r="I327" s="77">
        <f>0.00101</f>
        <v>1.01E-3</v>
      </c>
      <c r="J327" s="724">
        <f>E327*I327</f>
        <v>1.513485E-2</v>
      </c>
      <c r="K327" s="91">
        <v>0</v>
      </c>
      <c r="L327" s="92">
        <f>K327*E327</f>
        <v>0</v>
      </c>
    </row>
    <row r="328" spans="1:12" ht="15.5" customHeight="1">
      <c r="A328" s="75"/>
      <c r="B328" s="798"/>
      <c r="C328" s="796" t="s">
        <v>570</v>
      </c>
      <c r="D328" s="78" t="s">
        <v>408</v>
      </c>
      <c r="E328" s="891">
        <v>49.95</v>
      </c>
      <c r="F328" s="858"/>
      <c r="G328" s="799"/>
      <c r="H328" s="722" t="s">
        <v>46</v>
      </c>
      <c r="I328" s="77"/>
      <c r="J328" s="724"/>
      <c r="K328" s="91"/>
      <c r="L328" s="92"/>
    </row>
    <row r="329" spans="1:12" s="1" customFormat="1" ht="17.5" customHeight="1">
      <c r="A329" s="75">
        <f>A327+1</f>
        <v>154</v>
      </c>
      <c r="B329" s="76">
        <v>711141559</v>
      </c>
      <c r="C329" s="36" t="s">
        <v>567</v>
      </c>
      <c r="D329" s="52" t="s">
        <v>35</v>
      </c>
      <c r="E329" s="892">
        <v>49.95</v>
      </c>
      <c r="F329" s="859"/>
      <c r="G329" s="104">
        <f t="shared" ref="G329" si="176">F329*E329</f>
        <v>0</v>
      </c>
      <c r="H329" s="722" t="s">
        <v>46</v>
      </c>
      <c r="I329" s="77">
        <v>4.0000000000000002E-4</v>
      </c>
      <c r="J329" s="724">
        <f t="shared" ref="J329" si="177">I329*E329</f>
        <v>1.9980000000000001E-2</v>
      </c>
      <c r="K329" s="91">
        <v>0</v>
      </c>
      <c r="L329" s="92">
        <f t="shared" ref="L329" si="178">K329*E329</f>
        <v>0</v>
      </c>
    </row>
    <row r="330" spans="1:12">
      <c r="A330" s="75">
        <f t="shared" ref="A330:A331" si="179">A329+1</f>
        <v>155</v>
      </c>
      <c r="B330" s="795" t="s">
        <v>571</v>
      </c>
      <c r="C330" s="796" t="s">
        <v>572</v>
      </c>
      <c r="D330" s="78" t="s">
        <v>573</v>
      </c>
      <c r="E330" s="890">
        <v>54.945000000000007</v>
      </c>
      <c r="F330" s="860"/>
      <c r="G330" s="799">
        <f>F330*E330</f>
        <v>0</v>
      </c>
      <c r="H330" s="722" t="s">
        <v>46</v>
      </c>
      <c r="I330" s="77">
        <v>5.4000000000000003E-3</v>
      </c>
      <c r="J330" s="724">
        <f>I330*E330</f>
        <v>0.29670300000000005</v>
      </c>
      <c r="K330" s="91">
        <v>0</v>
      </c>
      <c r="L330" s="92">
        <f>K330*E330</f>
        <v>0</v>
      </c>
    </row>
    <row r="331" spans="1:12">
      <c r="A331" s="75">
        <f t="shared" si="179"/>
        <v>156</v>
      </c>
      <c r="B331" s="795" t="s">
        <v>574</v>
      </c>
      <c r="C331" s="796" t="s">
        <v>575</v>
      </c>
      <c r="D331" s="78" t="s">
        <v>573</v>
      </c>
      <c r="E331" s="890">
        <v>54.945000000000007</v>
      </c>
      <c r="F331" s="860"/>
      <c r="G331" s="799">
        <f>F331*E331</f>
        <v>0</v>
      </c>
      <c r="H331" s="722" t="s">
        <v>46</v>
      </c>
      <c r="I331" s="77">
        <v>6.4000000000000003E-3</v>
      </c>
      <c r="J331" s="724">
        <f>I331*E331</f>
        <v>0.35164800000000007</v>
      </c>
      <c r="K331" s="91">
        <v>0</v>
      </c>
      <c r="L331" s="92">
        <f>K331*E331</f>
        <v>0</v>
      </c>
    </row>
    <row r="332" spans="1:12" ht="26">
      <c r="A332" s="75">
        <f>A331+1</f>
        <v>157</v>
      </c>
      <c r="B332" s="36">
        <v>711193121</v>
      </c>
      <c r="C332" s="36" t="s">
        <v>576</v>
      </c>
      <c r="D332" s="731" t="s">
        <v>7</v>
      </c>
      <c r="E332" s="892">
        <v>174</v>
      </c>
      <c r="F332" s="859"/>
      <c r="G332" s="104">
        <f t="shared" ref="G332:G335" si="180">F332*E332</f>
        <v>0</v>
      </c>
      <c r="H332" s="722" t="s">
        <v>46</v>
      </c>
      <c r="I332" s="77">
        <v>3.5000000000000001E-3</v>
      </c>
      <c r="J332" s="724">
        <f t="shared" ref="J332:J335" si="181">I332*E332</f>
        <v>0.60899999999999999</v>
      </c>
      <c r="K332" s="91">
        <v>0</v>
      </c>
      <c r="L332" s="92">
        <f t="shared" ref="L332:L335" si="182">K332*E332</f>
        <v>0</v>
      </c>
    </row>
    <row r="333" spans="1:12">
      <c r="A333" s="75"/>
      <c r="B333" s="36"/>
      <c r="C333" s="739" t="s">
        <v>580</v>
      </c>
      <c r="D333" s="732" t="s">
        <v>29</v>
      </c>
      <c r="E333" s="893">
        <v>174</v>
      </c>
      <c r="F333" s="859"/>
      <c r="G333" s="104"/>
      <c r="H333" s="800"/>
      <c r="I333" s="77"/>
      <c r="J333" s="724"/>
      <c r="K333" s="91"/>
      <c r="L333" s="92"/>
    </row>
    <row r="334" spans="1:12" ht="26">
      <c r="A334" s="75">
        <f>A332+1</f>
        <v>158</v>
      </c>
      <c r="B334" s="36">
        <v>711193131</v>
      </c>
      <c r="C334" s="36" t="s">
        <v>577</v>
      </c>
      <c r="D334" s="731" t="s">
        <v>7</v>
      </c>
      <c r="E334" s="892">
        <v>46.98</v>
      </c>
      <c r="F334" s="859"/>
      <c r="G334" s="104">
        <f t="shared" si="180"/>
        <v>0</v>
      </c>
      <c r="H334" s="722" t="s">
        <v>46</v>
      </c>
      <c r="I334" s="77">
        <v>3.5000000000000001E-3</v>
      </c>
      <c r="J334" s="724">
        <f t="shared" si="181"/>
        <v>0.16442999999999999</v>
      </c>
      <c r="K334" s="91">
        <v>0</v>
      </c>
      <c r="L334" s="92">
        <f t="shared" si="182"/>
        <v>0</v>
      </c>
    </row>
    <row r="335" spans="1:12" ht="26">
      <c r="A335" s="75">
        <f t="shared" ref="A335" si="183">A334+1</f>
        <v>159</v>
      </c>
      <c r="B335" s="36">
        <v>998711103</v>
      </c>
      <c r="C335" s="36" t="s">
        <v>579</v>
      </c>
      <c r="D335" s="52" t="s">
        <v>4</v>
      </c>
      <c r="E335" s="892">
        <v>1.4983543500000003</v>
      </c>
      <c r="F335" s="859"/>
      <c r="G335" s="801">
        <f t="shared" si="180"/>
        <v>0</v>
      </c>
      <c r="H335" s="722" t="s">
        <v>46</v>
      </c>
      <c r="I335" s="79"/>
      <c r="J335" s="724">
        <f t="shared" si="181"/>
        <v>0</v>
      </c>
      <c r="K335" s="91">
        <v>0</v>
      </c>
      <c r="L335" s="92">
        <f t="shared" si="182"/>
        <v>0</v>
      </c>
    </row>
    <row r="336" spans="1:12" s="1" customFormat="1" ht="10.25" customHeight="1">
      <c r="A336" s="720"/>
      <c r="B336" s="720"/>
      <c r="C336" s="720"/>
      <c r="D336" s="720"/>
      <c r="E336" s="894"/>
      <c r="F336" s="861"/>
      <c r="G336" s="802"/>
      <c r="H336" s="789"/>
      <c r="I336" s="789"/>
      <c r="J336" s="791"/>
      <c r="K336" s="792"/>
      <c r="L336" s="789"/>
    </row>
    <row r="337" spans="1:12" ht="19.25" customHeight="1">
      <c r="A337" s="715"/>
      <c r="B337" s="715"/>
      <c r="C337" s="80" t="s">
        <v>607</v>
      </c>
      <c r="D337" s="72"/>
      <c r="E337" s="753"/>
      <c r="F337" s="856"/>
      <c r="G337" s="873">
        <f>SUM(G338:G356)</f>
        <v>0</v>
      </c>
      <c r="H337" s="874"/>
      <c r="I337" s="875"/>
      <c r="J337" s="877">
        <f>SUM(J338:J355)</f>
        <v>45.001414882099994</v>
      </c>
      <c r="K337" s="794"/>
      <c r="L337" s="107">
        <f>SUM(L338:L356)</f>
        <v>0</v>
      </c>
    </row>
    <row r="338" spans="1:12" ht="17.5" customHeight="1">
      <c r="A338" s="720">
        <f>A335+1</f>
        <v>160</v>
      </c>
      <c r="B338" s="36">
        <v>712361702</v>
      </c>
      <c r="C338" s="36" t="s">
        <v>620</v>
      </c>
      <c r="D338" s="52" t="s">
        <v>35</v>
      </c>
      <c r="E338" s="892">
        <v>654.32484999999997</v>
      </c>
      <c r="F338" s="847"/>
      <c r="G338" s="721">
        <f>F338*E338</f>
        <v>0</v>
      </c>
      <c r="H338" s="722" t="s">
        <v>46</v>
      </c>
      <c r="I338" s="723">
        <v>4.6000000000000001E-4</v>
      </c>
      <c r="J338" s="724">
        <f>I338*E338</f>
        <v>0.30098943099999997</v>
      </c>
      <c r="K338" s="725"/>
      <c r="L338" s="726">
        <f>K338*E338</f>
        <v>0</v>
      </c>
    </row>
    <row r="339" spans="1:12" s="1" customFormat="1" ht="17.5" customHeight="1">
      <c r="A339" s="75">
        <f t="shared" ref="A339:A356" si="184">A338+1</f>
        <v>161</v>
      </c>
      <c r="B339" s="36">
        <v>712391171</v>
      </c>
      <c r="C339" s="36" t="s">
        <v>621</v>
      </c>
      <c r="D339" s="52" t="s">
        <v>35</v>
      </c>
      <c r="E339" s="892">
        <v>654.32484999999997</v>
      </c>
      <c r="F339" s="847"/>
      <c r="G339" s="721">
        <f t="shared" ref="G339:G340" si="185">F339*E339</f>
        <v>0</v>
      </c>
      <c r="H339" s="722" t="s">
        <v>46</v>
      </c>
      <c r="I339" s="723">
        <v>0</v>
      </c>
      <c r="J339" s="724">
        <f t="shared" ref="J339:J342" si="186">I339*E339</f>
        <v>0</v>
      </c>
      <c r="K339" s="725"/>
      <c r="L339" s="726">
        <f t="shared" ref="L339:L342" si="187">K339*E339</f>
        <v>0</v>
      </c>
    </row>
    <row r="340" spans="1:12" s="1" customFormat="1" ht="17.5" customHeight="1">
      <c r="A340" s="75">
        <f t="shared" si="184"/>
        <v>162</v>
      </c>
      <c r="B340" s="36">
        <v>712391172</v>
      </c>
      <c r="C340" s="36" t="s">
        <v>622</v>
      </c>
      <c r="D340" s="52" t="s">
        <v>35</v>
      </c>
      <c r="E340" s="892">
        <v>654.32484999999997</v>
      </c>
      <c r="F340" s="847"/>
      <c r="G340" s="721">
        <f t="shared" si="185"/>
        <v>0</v>
      </c>
      <c r="H340" s="722" t="s">
        <v>46</v>
      </c>
      <c r="I340" s="723">
        <v>0</v>
      </c>
      <c r="J340" s="724">
        <f t="shared" si="186"/>
        <v>0</v>
      </c>
      <c r="K340" s="725"/>
      <c r="L340" s="726">
        <f t="shared" si="187"/>
        <v>0</v>
      </c>
    </row>
    <row r="341" spans="1:12" s="1" customFormat="1" ht="17.5" customHeight="1">
      <c r="A341" s="75">
        <f t="shared" si="184"/>
        <v>163</v>
      </c>
      <c r="B341" s="59">
        <v>69311068</v>
      </c>
      <c r="C341" s="59" t="s">
        <v>639</v>
      </c>
      <c r="D341" s="53" t="s">
        <v>426</v>
      </c>
      <c r="E341" s="895">
        <v>1452.601167</v>
      </c>
      <c r="F341" s="849"/>
      <c r="G341" s="745">
        <f t="shared" ref="G341" si="188">F341*E341</f>
        <v>0</v>
      </c>
      <c r="H341" s="722" t="s">
        <v>46</v>
      </c>
      <c r="I341" s="723">
        <v>2.9999999999999997E-4</v>
      </c>
      <c r="J341" s="724">
        <f t="shared" ref="J341" si="189">I341*E341</f>
        <v>0.43578035009999999</v>
      </c>
      <c r="K341" s="725"/>
      <c r="L341" s="726">
        <f t="shared" ref="L341" si="190">K341*E341</f>
        <v>0</v>
      </c>
    </row>
    <row r="342" spans="1:12" s="1" customFormat="1" ht="17.5" customHeight="1">
      <c r="A342" s="75">
        <f t="shared" si="184"/>
        <v>164</v>
      </c>
      <c r="B342" s="36">
        <v>712341559</v>
      </c>
      <c r="C342" s="36" t="s">
        <v>623</v>
      </c>
      <c r="D342" s="52" t="s">
        <v>35</v>
      </c>
      <c r="E342" s="892">
        <v>424.22485</v>
      </c>
      <c r="F342" s="847"/>
      <c r="G342" s="721">
        <f t="shared" ref="G342" si="191">F342*E342</f>
        <v>0</v>
      </c>
      <c r="H342" s="722" t="s">
        <v>46</v>
      </c>
      <c r="I342" s="723">
        <v>8.8000000000000003E-4</v>
      </c>
      <c r="J342" s="724">
        <f t="shared" si="186"/>
        <v>0.373317868</v>
      </c>
      <c r="K342" s="725"/>
      <c r="L342" s="726">
        <f t="shared" si="187"/>
        <v>0</v>
      </c>
    </row>
    <row r="343" spans="1:12" s="1" customFormat="1" ht="17.5" customHeight="1">
      <c r="A343" s="75">
        <f t="shared" si="184"/>
        <v>165</v>
      </c>
      <c r="B343" s="803" t="s">
        <v>630</v>
      </c>
      <c r="C343" s="59" t="s">
        <v>631</v>
      </c>
      <c r="D343" s="53" t="s">
        <v>426</v>
      </c>
      <c r="E343" s="895">
        <v>466.64733500000006</v>
      </c>
      <c r="F343" s="849"/>
      <c r="G343" s="745">
        <f t="shared" ref="G343" si="192">F343*E343</f>
        <v>0</v>
      </c>
      <c r="H343" s="722" t="s">
        <v>46</v>
      </c>
      <c r="I343" s="723">
        <v>4.7999999999999996E-3</v>
      </c>
      <c r="J343" s="724">
        <f t="shared" ref="J343" si="193">I343*E343</f>
        <v>2.239907208</v>
      </c>
      <c r="K343" s="725"/>
      <c r="L343" s="726">
        <f t="shared" ref="L343" si="194">K343*E343</f>
        <v>0</v>
      </c>
    </row>
    <row r="344" spans="1:12" s="1" customFormat="1" ht="17.5" customHeight="1">
      <c r="A344" s="75">
        <f t="shared" si="184"/>
        <v>166</v>
      </c>
      <c r="B344" s="36">
        <v>712771271</v>
      </c>
      <c r="C344" s="36" t="s">
        <v>624</v>
      </c>
      <c r="D344" s="52" t="s">
        <v>35</v>
      </c>
      <c r="E344" s="892">
        <v>151.77749999999997</v>
      </c>
      <c r="F344" s="847"/>
      <c r="G344" s="721">
        <f t="shared" ref="G344:G348" si="195">F344*E344</f>
        <v>0</v>
      </c>
      <c r="H344" s="722" t="s">
        <v>46</v>
      </c>
      <c r="I344" s="723">
        <v>0</v>
      </c>
      <c r="J344" s="724">
        <f t="shared" ref="J344:J348" si="196">I344*E344</f>
        <v>0</v>
      </c>
      <c r="K344" s="725"/>
      <c r="L344" s="726">
        <f t="shared" ref="L344:L348" si="197">K344*E344</f>
        <v>0</v>
      </c>
    </row>
    <row r="345" spans="1:12" s="1" customFormat="1" ht="17.5" customHeight="1">
      <c r="A345" s="75">
        <f t="shared" si="184"/>
        <v>167</v>
      </c>
      <c r="B345" s="59">
        <v>69311068</v>
      </c>
      <c r="C345" s="59" t="s">
        <v>639</v>
      </c>
      <c r="D345" s="53" t="s">
        <v>426</v>
      </c>
      <c r="E345" s="895">
        <v>166.95524999999998</v>
      </c>
      <c r="F345" s="849"/>
      <c r="G345" s="745">
        <f t="shared" si="195"/>
        <v>0</v>
      </c>
      <c r="H345" s="722" t="s">
        <v>46</v>
      </c>
      <c r="I345" s="723">
        <v>2.9999999999999997E-4</v>
      </c>
      <c r="J345" s="724">
        <f t="shared" si="196"/>
        <v>5.0086574999999987E-2</v>
      </c>
      <c r="K345" s="725"/>
      <c r="L345" s="726"/>
    </row>
    <row r="346" spans="1:12" s="1" customFormat="1" ht="25.25" customHeight="1">
      <c r="A346" s="75">
        <f t="shared" si="184"/>
        <v>168</v>
      </c>
      <c r="B346" s="36">
        <v>712771221</v>
      </c>
      <c r="C346" s="36" t="s">
        <v>625</v>
      </c>
      <c r="D346" s="52" t="s">
        <v>35</v>
      </c>
      <c r="E346" s="892">
        <v>151.77749999999997</v>
      </c>
      <c r="F346" s="847"/>
      <c r="G346" s="721">
        <f t="shared" si="195"/>
        <v>0</v>
      </c>
      <c r="H346" s="722" t="s">
        <v>46</v>
      </c>
      <c r="I346" s="723">
        <v>0</v>
      </c>
      <c r="J346" s="724">
        <f t="shared" si="196"/>
        <v>0</v>
      </c>
      <c r="K346" s="725"/>
      <c r="L346" s="726">
        <f t="shared" si="197"/>
        <v>0</v>
      </c>
    </row>
    <row r="347" spans="1:12" s="1" customFormat="1" ht="14">
      <c r="A347" s="75">
        <f t="shared" si="184"/>
        <v>169</v>
      </c>
      <c r="B347" s="803" t="s">
        <v>632</v>
      </c>
      <c r="C347" s="59" t="s">
        <v>633</v>
      </c>
      <c r="D347" s="53" t="s">
        <v>426</v>
      </c>
      <c r="E347" s="895">
        <v>166.95524999999998</v>
      </c>
      <c r="F347" s="849"/>
      <c r="G347" s="745">
        <f t="shared" ref="G347" si="198">F347*E347</f>
        <v>0</v>
      </c>
      <c r="H347" s="722" t="s">
        <v>46</v>
      </c>
      <c r="I347" s="786">
        <v>8.0000000000000004E-4</v>
      </c>
      <c r="J347" s="724">
        <f t="shared" ref="J347" si="199">I347*E347</f>
        <v>0.13356419999999999</v>
      </c>
      <c r="K347" s="725"/>
      <c r="L347" s="726">
        <f t="shared" ref="L347" si="200">K347*E347</f>
        <v>0</v>
      </c>
    </row>
    <row r="348" spans="1:12" s="1" customFormat="1" ht="24.5" customHeight="1">
      <c r="A348" s="75">
        <f t="shared" si="184"/>
        <v>170</v>
      </c>
      <c r="B348" s="36">
        <v>712771431</v>
      </c>
      <c r="C348" s="36" t="s">
        <v>626</v>
      </c>
      <c r="D348" s="52" t="s">
        <v>40</v>
      </c>
      <c r="E348" s="892">
        <v>47.809912499999996</v>
      </c>
      <c r="F348" s="847"/>
      <c r="G348" s="721">
        <f t="shared" si="195"/>
        <v>0</v>
      </c>
      <c r="H348" s="722" t="s">
        <v>46</v>
      </c>
      <c r="I348" s="786">
        <v>0</v>
      </c>
      <c r="J348" s="724">
        <f t="shared" si="196"/>
        <v>0</v>
      </c>
      <c r="K348" s="725"/>
      <c r="L348" s="726">
        <f t="shared" si="197"/>
        <v>0</v>
      </c>
    </row>
    <row r="349" spans="1:12" s="1" customFormat="1" ht="17.5" customHeight="1">
      <c r="A349" s="75">
        <f t="shared" si="184"/>
        <v>171</v>
      </c>
      <c r="B349" s="59" t="s">
        <v>634</v>
      </c>
      <c r="C349" s="59" t="s">
        <v>640</v>
      </c>
      <c r="D349" s="53" t="s">
        <v>610</v>
      </c>
      <c r="E349" s="895">
        <v>47.809912499999996</v>
      </c>
      <c r="F349" s="849"/>
      <c r="G349" s="745">
        <f t="shared" ref="G349" si="201">F349*E349</f>
        <v>0</v>
      </c>
      <c r="H349" s="722" t="s">
        <v>46</v>
      </c>
      <c r="I349" s="786">
        <v>0.51</v>
      </c>
      <c r="J349" s="724">
        <f t="shared" ref="J349" si="202">I349*E349</f>
        <v>24.383055374999998</v>
      </c>
      <c r="K349" s="725"/>
      <c r="L349" s="726">
        <f t="shared" ref="L349" si="203">K349*E349</f>
        <v>0</v>
      </c>
    </row>
    <row r="350" spans="1:12" s="1" customFormat="1" ht="17.5" customHeight="1">
      <c r="A350" s="75">
        <f t="shared" si="184"/>
        <v>172</v>
      </c>
      <c r="B350" s="36">
        <v>712771501</v>
      </c>
      <c r="C350" s="36" t="s">
        <v>638</v>
      </c>
      <c r="D350" s="52" t="s">
        <v>35</v>
      </c>
      <c r="E350" s="892">
        <v>151.77749999999997</v>
      </c>
      <c r="F350" s="847"/>
      <c r="G350" s="721">
        <f t="shared" ref="G350" si="204">F350*E350</f>
        <v>0</v>
      </c>
      <c r="H350" s="722" t="s">
        <v>46</v>
      </c>
      <c r="I350" s="786">
        <v>0</v>
      </c>
      <c r="J350" s="724">
        <f t="shared" ref="J350" si="205">I350*E350</f>
        <v>0</v>
      </c>
      <c r="K350" s="725"/>
      <c r="L350" s="726">
        <f t="shared" ref="L350" si="206">K350*E350</f>
        <v>0</v>
      </c>
    </row>
    <row r="351" spans="1:12" s="1" customFormat="1" ht="17.5" customHeight="1">
      <c r="A351" s="75">
        <f t="shared" si="184"/>
        <v>173</v>
      </c>
      <c r="B351" s="59" t="s">
        <v>635</v>
      </c>
      <c r="C351" s="59" t="s">
        <v>636</v>
      </c>
      <c r="D351" s="53" t="s">
        <v>426</v>
      </c>
      <c r="E351" s="895">
        <v>151.77749999999997</v>
      </c>
      <c r="F351" s="849"/>
      <c r="G351" s="745">
        <f t="shared" ref="G351" si="207">F351*E351</f>
        <v>0</v>
      </c>
      <c r="H351" s="722" t="s">
        <v>46</v>
      </c>
      <c r="I351" s="786">
        <v>5.0000000000000002E-5</v>
      </c>
      <c r="J351" s="724">
        <f t="shared" ref="J351" si="208">I351*E351</f>
        <v>7.5888749999999993E-3</v>
      </c>
      <c r="K351" s="725"/>
      <c r="L351" s="726"/>
    </row>
    <row r="352" spans="1:12" s="1" customFormat="1" ht="17.5" customHeight="1">
      <c r="A352" s="75">
        <f t="shared" si="184"/>
        <v>174</v>
      </c>
      <c r="B352" s="36">
        <v>712771601</v>
      </c>
      <c r="C352" s="36" t="s">
        <v>627</v>
      </c>
      <c r="D352" s="52" t="s">
        <v>40</v>
      </c>
      <c r="E352" s="754">
        <v>212.22735</v>
      </c>
      <c r="F352" s="847"/>
      <c r="G352" s="721">
        <f t="shared" ref="G352:G354" si="209">F352*E352</f>
        <v>0</v>
      </c>
      <c r="H352" s="722" t="s">
        <v>46</v>
      </c>
      <c r="I352" s="786">
        <v>0</v>
      </c>
      <c r="J352" s="724">
        <f t="shared" ref="J352:J354" si="210">I352*E352</f>
        <v>0</v>
      </c>
      <c r="K352" s="725"/>
      <c r="L352" s="726">
        <f t="shared" ref="L352:L354" si="211">K352*E352</f>
        <v>0</v>
      </c>
    </row>
    <row r="353" spans="1:12" s="1" customFormat="1" ht="17.5" customHeight="1">
      <c r="A353" s="75">
        <f t="shared" si="184"/>
        <v>175</v>
      </c>
      <c r="B353" s="59">
        <v>58337402</v>
      </c>
      <c r="C353" s="59" t="s">
        <v>641</v>
      </c>
      <c r="D353" s="53" t="s">
        <v>4</v>
      </c>
      <c r="E353" s="756">
        <v>16.695524999999996</v>
      </c>
      <c r="F353" s="849"/>
      <c r="G353" s="745">
        <f t="shared" ref="G353" si="212">F353*E353</f>
        <v>0</v>
      </c>
      <c r="H353" s="722" t="s">
        <v>46</v>
      </c>
      <c r="I353" s="786">
        <v>1</v>
      </c>
      <c r="J353" s="724">
        <f t="shared" ref="J353" si="213">I353*E353</f>
        <v>16.695524999999996</v>
      </c>
      <c r="K353" s="725"/>
      <c r="L353" s="726">
        <f t="shared" ref="L353" si="214">K353*E353</f>
        <v>0</v>
      </c>
    </row>
    <row r="354" spans="1:12" s="1" customFormat="1" ht="17.5" customHeight="1">
      <c r="A354" s="75">
        <f t="shared" si="184"/>
        <v>176</v>
      </c>
      <c r="B354" s="36">
        <v>712771611</v>
      </c>
      <c r="C354" s="36" t="s">
        <v>628</v>
      </c>
      <c r="D354" s="52" t="s">
        <v>84</v>
      </c>
      <c r="E354" s="754">
        <v>47.7</v>
      </c>
      <c r="F354" s="847"/>
      <c r="G354" s="721">
        <f t="shared" si="209"/>
        <v>0</v>
      </c>
      <c r="H354" s="722" t="s">
        <v>46</v>
      </c>
      <c r="I354" s="786">
        <v>0</v>
      </c>
      <c r="J354" s="724">
        <f t="shared" si="210"/>
        <v>0</v>
      </c>
      <c r="K354" s="725"/>
      <c r="L354" s="726">
        <f t="shared" si="211"/>
        <v>0</v>
      </c>
    </row>
    <row r="355" spans="1:12" s="1" customFormat="1" ht="17.5" customHeight="1">
      <c r="A355" s="75">
        <f t="shared" si="184"/>
        <v>177</v>
      </c>
      <c r="B355" s="59" t="s">
        <v>637</v>
      </c>
      <c r="C355" s="59" t="s">
        <v>642</v>
      </c>
      <c r="D355" s="53" t="s">
        <v>84</v>
      </c>
      <c r="E355" s="756">
        <v>47.7</v>
      </c>
      <c r="F355" s="849"/>
      <c r="G355" s="745">
        <f t="shared" ref="G355" si="215">F355*E355</f>
        <v>0</v>
      </c>
      <c r="H355" s="722" t="s">
        <v>46</v>
      </c>
      <c r="I355" s="786">
        <v>8.0000000000000002E-3</v>
      </c>
      <c r="J355" s="724">
        <f t="shared" ref="J355" si="216">I355*E355</f>
        <v>0.38160000000000005</v>
      </c>
      <c r="K355" s="725"/>
      <c r="L355" s="726"/>
    </row>
    <row r="356" spans="1:12" s="1" customFormat="1" ht="17.5" customHeight="1">
      <c r="A356" s="75">
        <f t="shared" si="184"/>
        <v>178</v>
      </c>
      <c r="B356" s="36">
        <v>998712103</v>
      </c>
      <c r="C356" s="36" t="s">
        <v>629</v>
      </c>
      <c r="D356" s="52" t="s">
        <v>4</v>
      </c>
      <c r="E356" s="754">
        <v>45.001414882099994</v>
      </c>
      <c r="F356" s="847"/>
      <c r="G356" s="721">
        <f t="shared" ref="G356" si="217">F356*E356</f>
        <v>0</v>
      </c>
      <c r="H356" s="722" t="s">
        <v>46</v>
      </c>
      <c r="I356" s="723">
        <v>0</v>
      </c>
      <c r="J356" s="724">
        <f t="shared" ref="J356" si="218">I356*E356</f>
        <v>0</v>
      </c>
      <c r="K356" s="725"/>
      <c r="L356" s="726">
        <f t="shared" ref="L356" si="219">K356*E356</f>
        <v>0</v>
      </c>
    </row>
    <row r="357" spans="1:12" s="1" customFormat="1" ht="12">
      <c r="A357" s="720"/>
      <c r="B357" s="720"/>
      <c r="C357" s="720"/>
      <c r="D357" s="720"/>
      <c r="E357" s="894"/>
      <c r="F357" s="861"/>
      <c r="G357" s="802"/>
      <c r="H357" s="789"/>
      <c r="I357" s="789"/>
      <c r="J357" s="791"/>
      <c r="K357" s="792"/>
      <c r="L357" s="789"/>
    </row>
    <row r="358" spans="1:12" s="1" customFormat="1" ht="15.5" customHeight="1">
      <c r="A358" s="804"/>
      <c r="B358" s="805"/>
      <c r="C358" s="806" t="s">
        <v>390</v>
      </c>
      <c r="D358" s="807"/>
      <c r="E358" s="896"/>
      <c r="F358" s="862"/>
      <c r="G358" s="808">
        <f>SUM(G359:G391)</f>
        <v>0</v>
      </c>
      <c r="H358" s="809"/>
      <c r="I358" s="728"/>
      <c r="J358" s="90">
        <f>SUM(J359:J390)</f>
        <v>22.670490088874999</v>
      </c>
      <c r="K358" s="792"/>
      <c r="L358" s="74">
        <f>SUM(L359:L383)</f>
        <v>0</v>
      </c>
    </row>
    <row r="359" spans="1:12" s="1" customFormat="1" ht="26">
      <c r="A359" s="75">
        <f>A335+1</f>
        <v>160</v>
      </c>
      <c r="B359" s="810" t="s">
        <v>581</v>
      </c>
      <c r="C359" s="811" t="s">
        <v>582</v>
      </c>
      <c r="D359" s="812" t="s">
        <v>408</v>
      </c>
      <c r="E359" s="897">
        <v>4940.9347300000009</v>
      </c>
      <c r="F359" s="863"/>
      <c r="G359" s="102">
        <f>E359*F359</f>
        <v>0</v>
      </c>
      <c r="H359" s="722" t="s">
        <v>46</v>
      </c>
      <c r="I359" s="813">
        <v>0</v>
      </c>
      <c r="J359" s="724">
        <f>I359*E359</f>
        <v>0</v>
      </c>
      <c r="K359" s="91">
        <v>0</v>
      </c>
      <c r="L359" s="92">
        <f t="shared" ref="L359" si="220">K359*E359</f>
        <v>0</v>
      </c>
    </row>
    <row r="360" spans="1:12" s="1" customFormat="1" ht="12">
      <c r="A360" s="54"/>
      <c r="B360" s="720"/>
      <c r="C360" s="743" t="s">
        <v>583</v>
      </c>
      <c r="D360" s="814" t="s">
        <v>408</v>
      </c>
      <c r="E360" s="60">
        <v>1389.6854500000002</v>
      </c>
      <c r="F360" s="864"/>
      <c r="G360" s="816"/>
      <c r="H360" s="789"/>
      <c r="I360" s="789"/>
      <c r="J360" s="791"/>
      <c r="K360" s="792"/>
      <c r="L360" s="789"/>
    </row>
    <row r="361" spans="1:12" s="1" customFormat="1" ht="12">
      <c r="A361" s="54"/>
      <c r="B361" s="720"/>
      <c r="C361" s="743" t="s">
        <v>584</v>
      </c>
      <c r="D361" s="814" t="s">
        <v>408</v>
      </c>
      <c r="E361" s="60">
        <v>345.18919</v>
      </c>
      <c r="F361" s="864"/>
      <c r="G361" s="816"/>
      <c r="H361" s="789"/>
      <c r="I361" s="789"/>
      <c r="J361" s="791"/>
      <c r="K361" s="792"/>
      <c r="L361" s="789"/>
    </row>
    <row r="362" spans="1:12" s="1" customFormat="1" ht="12">
      <c r="A362" s="54"/>
      <c r="B362" s="720"/>
      <c r="C362" s="743" t="s">
        <v>585</v>
      </c>
      <c r="D362" s="814" t="s">
        <v>408</v>
      </c>
      <c r="E362" s="60">
        <v>255.5</v>
      </c>
      <c r="F362" s="864"/>
      <c r="G362" s="816"/>
      <c r="H362" s="789"/>
      <c r="I362" s="789"/>
      <c r="J362" s="791"/>
      <c r="K362" s="792"/>
      <c r="L362" s="789"/>
    </row>
    <row r="363" spans="1:12" s="1" customFormat="1" ht="12">
      <c r="A363" s="54"/>
      <c r="B363" s="720"/>
      <c r="C363" s="749" t="s">
        <v>586</v>
      </c>
      <c r="D363" s="814" t="s">
        <v>408</v>
      </c>
      <c r="E363" s="60">
        <v>1389.6854500000002</v>
      </c>
      <c r="F363" s="864"/>
      <c r="G363" s="816"/>
      <c r="H363" s="789"/>
      <c r="I363" s="789"/>
      <c r="J363" s="791"/>
      <c r="K363" s="792"/>
      <c r="L363" s="789"/>
    </row>
    <row r="364" spans="1:12" s="1" customFormat="1" ht="12">
      <c r="A364" s="720"/>
      <c r="B364" s="720"/>
      <c r="C364" s="749" t="s">
        <v>587</v>
      </c>
      <c r="D364" s="814" t="s">
        <v>408</v>
      </c>
      <c r="E364" s="60">
        <v>345.18919</v>
      </c>
      <c r="F364" s="864"/>
      <c r="G364" s="816"/>
      <c r="H364" s="789"/>
      <c r="I364" s="789"/>
      <c r="J364" s="791"/>
      <c r="K364" s="792"/>
      <c r="L364" s="789"/>
    </row>
    <row r="365" spans="1:12" s="1" customFormat="1" ht="12">
      <c r="A365" s="720"/>
      <c r="B365" s="720"/>
      <c r="C365" s="749" t="s">
        <v>588</v>
      </c>
      <c r="D365" s="814" t="s">
        <v>408</v>
      </c>
      <c r="E365" s="60">
        <v>1215.6854500000002</v>
      </c>
      <c r="F365" s="864"/>
      <c r="G365" s="816"/>
      <c r="H365" s="789"/>
      <c r="I365" s="789"/>
      <c r="J365" s="791"/>
      <c r="K365" s="792"/>
      <c r="L365" s="789"/>
    </row>
    <row r="366" spans="1:12" s="1" customFormat="1" ht="16.25" customHeight="1">
      <c r="A366" s="75">
        <f>A359+1</f>
        <v>161</v>
      </c>
      <c r="B366" s="771" t="s">
        <v>594</v>
      </c>
      <c r="C366" s="817" t="s">
        <v>589</v>
      </c>
      <c r="D366" s="818" t="s">
        <v>408</v>
      </c>
      <c r="E366" s="756">
        <v>362.44864949999999</v>
      </c>
      <c r="F366" s="865"/>
      <c r="G366" s="103">
        <f t="shared" ref="G366:G368" si="221">E366*F366</f>
        <v>0</v>
      </c>
      <c r="H366" s="746" t="s">
        <v>359</v>
      </c>
      <c r="I366" s="819">
        <f>0.25*0.04</f>
        <v>0.01</v>
      </c>
      <c r="J366" s="724">
        <f>I366*E366</f>
        <v>3.6244864949999998</v>
      </c>
      <c r="K366" s="91">
        <v>0</v>
      </c>
      <c r="L366" s="92">
        <f t="shared" ref="L366" si="222">K366*E366</f>
        <v>0</v>
      </c>
    </row>
    <row r="367" spans="1:12" s="1" customFormat="1" ht="16.25" customHeight="1">
      <c r="A367" s="75">
        <f t="shared" ref="A367:A371" si="223">A366+1</f>
        <v>162</v>
      </c>
      <c r="B367" s="771" t="s">
        <v>595</v>
      </c>
      <c r="C367" s="817" t="s">
        <v>590</v>
      </c>
      <c r="D367" s="818" t="s">
        <v>408</v>
      </c>
      <c r="E367" s="756">
        <v>1459.1697225000003</v>
      </c>
      <c r="F367" s="865"/>
      <c r="G367" s="103">
        <f t="shared" si="221"/>
        <v>0</v>
      </c>
      <c r="H367" s="746" t="s">
        <v>359</v>
      </c>
      <c r="I367" s="819">
        <f>0.25*0.03</f>
        <v>7.4999999999999997E-3</v>
      </c>
      <c r="J367" s="724">
        <f t="shared" ref="J367:J368" si="224">I367*E367</f>
        <v>10.943772918750001</v>
      </c>
      <c r="K367" s="91">
        <v>0</v>
      </c>
      <c r="L367" s="92">
        <f t="shared" ref="L367:L368" si="225">K367*E367</f>
        <v>0</v>
      </c>
    </row>
    <row r="368" spans="1:12" s="1" customFormat="1" ht="16.25" customHeight="1">
      <c r="A368" s="75">
        <f t="shared" si="223"/>
        <v>163</v>
      </c>
      <c r="B368" s="771" t="s">
        <v>596</v>
      </c>
      <c r="C368" s="817" t="s">
        <v>591</v>
      </c>
      <c r="D368" s="818" t="s">
        <v>408</v>
      </c>
      <c r="E368" s="756">
        <v>1276.4697225000002</v>
      </c>
      <c r="F368" s="865"/>
      <c r="G368" s="103">
        <f t="shared" si="221"/>
        <v>0</v>
      </c>
      <c r="H368" s="746" t="s">
        <v>359</v>
      </c>
      <c r="I368" s="819">
        <f>0.25*0.003</f>
        <v>7.5000000000000002E-4</v>
      </c>
      <c r="J368" s="724">
        <f t="shared" si="224"/>
        <v>0.95735229187500015</v>
      </c>
      <c r="K368" s="91">
        <v>0</v>
      </c>
      <c r="L368" s="92">
        <f t="shared" si="225"/>
        <v>0</v>
      </c>
    </row>
    <row r="369" spans="1:12" s="1" customFormat="1" ht="16.25" customHeight="1">
      <c r="A369" s="75">
        <f t="shared" si="223"/>
        <v>164</v>
      </c>
      <c r="B369" s="771" t="s">
        <v>597</v>
      </c>
      <c r="C369" s="771" t="s">
        <v>598</v>
      </c>
      <c r="D369" s="818" t="s">
        <v>408</v>
      </c>
      <c r="E369" s="756">
        <v>268.27500000000003</v>
      </c>
      <c r="F369" s="865"/>
      <c r="G369" s="103">
        <f t="shared" ref="G369" si="226">E369*F369</f>
        <v>0</v>
      </c>
      <c r="H369" s="746" t="s">
        <v>359</v>
      </c>
      <c r="I369" s="819">
        <v>1.9300000000000001E-3</v>
      </c>
      <c r="J369" s="724">
        <f>I369*E369</f>
        <v>0.51777075000000006</v>
      </c>
      <c r="K369" s="91">
        <v>0</v>
      </c>
      <c r="L369" s="92">
        <f t="shared" ref="L369" si="227">K369*E369</f>
        <v>0</v>
      </c>
    </row>
    <row r="370" spans="1:12" s="1" customFormat="1" ht="16.25" customHeight="1">
      <c r="A370" s="75">
        <f t="shared" si="223"/>
        <v>165</v>
      </c>
      <c r="B370" s="771" t="s">
        <v>592</v>
      </c>
      <c r="C370" s="771" t="s">
        <v>599</v>
      </c>
      <c r="D370" s="818" t="s">
        <v>408</v>
      </c>
      <c r="E370" s="756">
        <v>1459.1697225000003</v>
      </c>
      <c r="F370" s="865"/>
      <c r="G370" s="103">
        <f t="shared" ref="G370" si="228">E370*F370</f>
        <v>0</v>
      </c>
      <c r="H370" s="746" t="s">
        <v>359</v>
      </c>
      <c r="I370" s="819">
        <v>2E-3</v>
      </c>
      <c r="J370" s="724">
        <f>I370*E370</f>
        <v>2.9183394450000004</v>
      </c>
      <c r="K370" s="91">
        <v>0</v>
      </c>
      <c r="L370" s="92">
        <f t="shared" ref="L370" si="229">K370*E370</f>
        <v>0</v>
      </c>
    </row>
    <row r="371" spans="1:12" s="1" customFormat="1" ht="14">
      <c r="A371" s="75">
        <f t="shared" si="223"/>
        <v>166</v>
      </c>
      <c r="B371" s="771" t="s">
        <v>593</v>
      </c>
      <c r="C371" s="771" t="s">
        <v>600</v>
      </c>
      <c r="D371" s="818" t="s">
        <v>408</v>
      </c>
      <c r="E371" s="756">
        <v>362.44864949999999</v>
      </c>
      <c r="F371" s="865"/>
      <c r="G371" s="103">
        <f t="shared" ref="G371" si="230">E371*F371</f>
        <v>0</v>
      </c>
      <c r="H371" s="746" t="s">
        <v>359</v>
      </c>
      <c r="I371" s="819">
        <v>2.5000000000000001E-3</v>
      </c>
      <c r="J371" s="724">
        <f>I371*E371</f>
        <v>0.90612162374999994</v>
      </c>
      <c r="K371" s="91">
        <v>0</v>
      </c>
      <c r="L371" s="92">
        <f t="shared" ref="L371" si="231">K371*E371</f>
        <v>0</v>
      </c>
    </row>
    <row r="372" spans="1:12" s="1" customFormat="1" ht="26">
      <c r="A372" s="75">
        <f>A371+1</f>
        <v>167</v>
      </c>
      <c r="B372" s="36">
        <v>713141111</v>
      </c>
      <c r="C372" s="36" t="s">
        <v>601</v>
      </c>
      <c r="D372" s="812" t="s">
        <v>408</v>
      </c>
      <c r="E372" s="754">
        <v>654.32484999999997</v>
      </c>
      <c r="F372" s="866"/>
      <c r="G372" s="104">
        <f t="shared" ref="G372" si="232">F372*E372</f>
        <v>0</v>
      </c>
      <c r="H372" s="722" t="s">
        <v>46</v>
      </c>
      <c r="I372" s="819">
        <v>2.0400000000000001E-3</v>
      </c>
      <c r="J372" s="724">
        <f>I372*E372</f>
        <v>1.3348226940000001</v>
      </c>
      <c r="K372" s="91">
        <v>0</v>
      </c>
      <c r="L372" s="92">
        <f t="shared" ref="L372" si="233">K372*E372</f>
        <v>0</v>
      </c>
    </row>
    <row r="373" spans="1:12" s="1" customFormat="1" ht="14.5" customHeight="1">
      <c r="A373" s="54"/>
      <c r="B373" s="54"/>
      <c r="C373" s="743" t="s">
        <v>603</v>
      </c>
      <c r="D373" s="814" t="s">
        <v>408</v>
      </c>
      <c r="E373" s="751">
        <v>60.22</v>
      </c>
      <c r="F373" s="851"/>
      <c r="G373" s="752"/>
      <c r="H373" s="54"/>
      <c r="I373" s="54"/>
      <c r="J373" s="717"/>
      <c r="K373" s="717"/>
      <c r="L373" s="54"/>
    </row>
    <row r="374" spans="1:12" s="1" customFormat="1" ht="14.5" customHeight="1">
      <c r="A374" s="54"/>
      <c r="B374" s="54"/>
      <c r="C374" s="743" t="s">
        <v>604</v>
      </c>
      <c r="D374" s="814" t="s">
        <v>408</v>
      </c>
      <c r="E374" s="751">
        <v>212.22735</v>
      </c>
      <c r="F374" s="851"/>
      <c r="G374" s="752"/>
      <c r="H374" s="54"/>
      <c r="I374" s="54"/>
      <c r="J374" s="717"/>
      <c r="K374" s="717"/>
      <c r="L374" s="54"/>
    </row>
    <row r="375" spans="1:12" s="1" customFormat="1" ht="14.5" customHeight="1">
      <c r="A375" s="54"/>
      <c r="B375" s="54"/>
      <c r="C375" s="743" t="s">
        <v>605</v>
      </c>
      <c r="D375" s="814" t="s">
        <v>408</v>
      </c>
      <c r="E375" s="751">
        <v>230.10000000000002</v>
      </c>
      <c r="F375" s="851"/>
      <c r="G375" s="752"/>
      <c r="H375" s="54"/>
      <c r="I375" s="54"/>
      <c r="J375" s="717"/>
      <c r="K375" s="717"/>
      <c r="L375" s="54"/>
    </row>
    <row r="376" spans="1:12" s="1" customFormat="1" ht="14.5" customHeight="1">
      <c r="A376" s="54"/>
      <c r="B376" s="54"/>
      <c r="C376" s="743" t="s">
        <v>606</v>
      </c>
      <c r="D376" s="814" t="s">
        <v>408</v>
      </c>
      <c r="E376" s="751">
        <v>151.77749999999997</v>
      </c>
      <c r="F376" s="851"/>
      <c r="G376" s="752"/>
      <c r="H376" s="54"/>
      <c r="I376" s="54"/>
      <c r="J376" s="717"/>
      <c r="K376" s="717"/>
      <c r="L376" s="54"/>
    </row>
    <row r="377" spans="1:12">
      <c r="A377" s="75">
        <f>A372+1</f>
        <v>168</v>
      </c>
      <c r="B377" s="36">
        <v>713141311</v>
      </c>
      <c r="C377" s="36" t="s">
        <v>602</v>
      </c>
      <c r="D377" s="812" t="s">
        <v>408</v>
      </c>
      <c r="E377" s="892">
        <v>654.32484999999997</v>
      </c>
      <c r="F377" s="859"/>
      <c r="G377" s="104">
        <f>F377*E377</f>
        <v>0</v>
      </c>
      <c r="H377" s="722" t="s">
        <v>46</v>
      </c>
      <c r="I377" s="819">
        <v>0</v>
      </c>
      <c r="J377" s="724">
        <f>I377*E377</f>
        <v>0</v>
      </c>
      <c r="K377" s="91">
        <v>0</v>
      </c>
      <c r="L377" s="92">
        <f t="shared" ref="L377" si="234">K377*E377</f>
        <v>0</v>
      </c>
    </row>
    <row r="378" spans="1:12">
      <c r="A378" s="75">
        <f t="shared" ref="A378" si="235">A377+1</f>
        <v>169</v>
      </c>
      <c r="B378" s="803" t="s">
        <v>608</v>
      </c>
      <c r="C378" s="59" t="s">
        <v>609</v>
      </c>
      <c r="D378" s="53" t="s">
        <v>610</v>
      </c>
      <c r="E378" s="895">
        <v>36.05264249999999</v>
      </c>
      <c r="F378" s="867"/>
      <c r="G378" s="105">
        <f>F378*E378</f>
        <v>0</v>
      </c>
      <c r="H378" s="722" t="s">
        <v>46</v>
      </c>
      <c r="I378" s="717">
        <v>2.5000000000000001E-2</v>
      </c>
      <c r="J378" s="724">
        <f>I378*E378</f>
        <v>0.90131606249999985</v>
      </c>
      <c r="K378" s="91">
        <v>0</v>
      </c>
      <c r="L378" s="92">
        <f t="shared" ref="L378" si="236">K378*E378</f>
        <v>0</v>
      </c>
    </row>
    <row r="379" spans="1:12">
      <c r="A379" s="715"/>
      <c r="B379" s="820" t="s">
        <v>611</v>
      </c>
      <c r="C379" s="821" t="s">
        <v>615</v>
      </c>
      <c r="D379" s="53" t="s">
        <v>610</v>
      </c>
      <c r="E379" s="822">
        <v>15.917249999999999</v>
      </c>
      <c r="F379" s="861"/>
      <c r="G379" s="104"/>
      <c r="H379" s="722"/>
      <c r="I379" s="717"/>
      <c r="J379" s="718"/>
      <c r="K379" s="717"/>
      <c r="L379" s="719"/>
    </row>
    <row r="380" spans="1:12">
      <c r="A380" s="715"/>
      <c r="B380" s="820" t="s">
        <v>612</v>
      </c>
      <c r="C380" s="821" t="s">
        <v>616</v>
      </c>
      <c r="D380" s="53" t="s">
        <v>610</v>
      </c>
      <c r="E380" s="822">
        <v>6.9029999999999996</v>
      </c>
      <c r="F380" s="861"/>
      <c r="G380" s="104"/>
      <c r="H380" s="722"/>
      <c r="I380" s="717"/>
      <c r="J380" s="718"/>
      <c r="K380" s="717"/>
      <c r="L380" s="719"/>
    </row>
    <row r="381" spans="1:12">
      <c r="A381" s="720"/>
      <c r="B381" s="820" t="s">
        <v>613</v>
      </c>
      <c r="C381" s="821" t="s">
        <v>617</v>
      </c>
      <c r="D381" s="53" t="s">
        <v>610</v>
      </c>
      <c r="E381" s="822">
        <v>2.4087999999999998</v>
      </c>
      <c r="F381" s="861"/>
      <c r="G381" s="104"/>
      <c r="H381" s="722"/>
      <c r="I381" s="717"/>
      <c r="J381" s="718"/>
      <c r="K381" s="717"/>
      <c r="L381" s="719"/>
    </row>
    <row r="382" spans="1:12">
      <c r="A382" s="720"/>
      <c r="B382" s="820" t="s">
        <v>614</v>
      </c>
      <c r="C382" s="821" t="s">
        <v>618</v>
      </c>
      <c r="D382" s="53" t="s">
        <v>610</v>
      </c>
      <c r="E382" s="822">
        <v>9.1067999999999998</v>
      </c>
      <c r="F382" s="861"/>
      <c r="G382" s="104"/>
      <c r="H382" s="722"/>
      <c r="I382" s="717"/>
      <c r="J382" s="718"/>
      <c r="K382" s="717"/>
      <c r="L382" s="719"/>
    </row>
    <row r="383" spans="1:12">
      <c r="A383" s="720"/>
      <c r="B383" s="720"/>
      <c r="C383" s="823">
        <v>0.05</v>
      </c>
      <c r="D383" s="53" t="s">
        <v>610</v>
      </c>
      <c r="E383" s="756">
        <v>1.7167924999999997</v>
      </c>
      <c r="F383" s="861"/>
      <c r="G383" s="104"/>
      <c r="H383" s="722"/>
      <c r="I383" s="717"/>
      <c r="J383" s="718"/>
      <c r="K383" s="717"/>
      <c r="L383" s="719"/>
    </row>
    <row r="384" spans="1:12" ht="28.25" customHeight="1">
      <c r="A384" s="720"/>
      <c r="B384" s="720"/>
      <c r="C384" s="823"/>
      <c r="D384" s="53"/>
      <c r="E384" s="756"/>
      <c r="F384" s="861"/>
      <c r="G384" s="104"/>
      <c r="H384" s="722"/>
      <c r="I384" s="717"/>
      <c r="J384" s="718"/>
      <c r="K384" s="717"/>
      <c r="L384" s="719"/>
    </row>
    <row r="385" spans="1:12" ht="16.25" customHeight="1">
      <c r="A385" s="75">
        <f>A378+1</f>
        <v>170</v>
      </c>
      <c r="B385" s="36">
        <v>713131145</v>
      </c>
      <c r="C385" s="36" t="s">
        <v>643</v>
      </c>
      <c r="D385" s="52" t="s">
        <v>35</v>
      </c>
      <c r="E385" s="754">
        <v>135.65799999999999</v>
      </c>
      <c r="F385" s="859"/>
      <c r="G385" s="104">
        <f>F385*E385</f>
        <v>0</v>
      </c>
      <c r="H385" s="722" t="s">
        <v>46</v>
      </c>
      <c r="I385" s="819">
        <v>3.0000000000000001E-3</v>
      </c>
      <c r="J385" s="724">
        <f>I385*E385</f>
        <v>0.40697399999999995</v>
      </c>
      <c r="K385" s="91">
        <v>0</v>
      </c>
      <c r="L385" s="92">
        <f t="shared" ref="L385:L390" si="237">K385*E385</f>
        <v>0</v>
      </c>
    </row>
    <row r="386" spans="1:12" ht="14.5" customHeight="1">
      <c r="A386" s="75"/>
      <c r="B386" s="52" t="s">
        <v>645</v>
      </c>
      <c r="C386" s="739" t="s">
        <v>646</v>
      </c>
      <c r="D386" s="38" t="s">
        <v>34</v>
      </c>
      <c r="E386" s="886">
        <v>26.74</v>
      </c>
      <c r="F386" s="859"/>
      <c r="G386" s="104"/>
      <c r="H386" s="722"/>
      <c r="I386" s="819"/>
      <c r="J386" s="724"/>
      <c r="K386" s="91"/>
      <c r="L386" s="92"/>
    </row>
    <row r="387" spans="1:12" ht="14.5" customHeight="1">
      <c r="A387" s="75"/>
      <c r="B387" s="36"/>
      <c r="C387" s="739" t="s">
        <v>647</v>
      </c>
      <c r="D387" s="38" t="s">
        <v>34</v>
      </c>
      <c r="E387" s="886">
        <v>46.801500000000004</v>
      </c>
      <c r="F387" s="859"/>
      <c r="G387" s="104"/>
      <c r="H387" s="722"/>
      <c r="I387" s="819"/>
      <c r="J387" s="724"/>
      <c r="K387" s="91"/>
      <c r="L387" s="92"/>
    </row>
    <row r="388" spans="1:12" ht="14.5" customHeight="1">
      <c r="A388" s="75"/>
      <c r="B388" s="36"/>
      <c r="C388" s="739" t="s">
        <v>648</v>
      </c>
      <c r="D388" s="38" t="s">
        <v>34</v>
      </c>
      <c r="E388" s="886">
        <v>49.6965</v>
      </c>
      <c r="F388" s="859"/>
      <c r="G388" s="104"/>
      <c r="H388" s="722"/>
      <c r="I388" s="819"/>
      <c r="J388" s="724"/>
      <c r="K388" s="91"/>
      <c r="L388" s="92"/>
    </row>
    <row r="389" spans="1:12" ht="14.5" customHeight="1">
      <c r="A389" s="75"/>
      <c r="B389" s="36"/>
      <c r="C389" s="739" t="s">
        <v>649</v>
      </c>
      <c r="D389" s="38" t="s">
        <v>34</v>
      </c>
      <c r="E389" s="886">
        <v>12.42</v>
      </c>
      <c r="F389" s="859"/>
      <c r="G389" s="104"/>
      <c r="H389" s="722"/>
      <c r="I389" s="819"/>
      <c r="J389" s="724"/>
      <c r="K389" s="91"/>
      <c r="L389" s="92"/>
    </row>
    <row r="390" spans="1:12" ht="17.5" customHeight="1">
      <c r="A390" s="75">
        <f>A385+1</f>
        <v>171</v>
      </c>
      <c r="B390" s="59">
        <v>28375936</v>
      </c>
      <c r="C390" s="59" t="s">
        <v>644</v>
      </c>
      <c r="D390" s="53" t="s">
        <v>426</v>
      </c>
      <c r="E390" s="756">
        <v>142.4409</v>
      </c>
      <c r="F390" s="867"/>
      <c r="G390" s="105">
        <f>F390*E390</f>
        <v>0</v>
      </c>
      <c r="H390" s="722" t="s">
        <v>46</v>
      </c>
      <c r="I390" s="728">
        <v>1.1199999999999999E-3</v>
      </c>
      <c r="J390" s="724">
        <f>I390*E390</f>
        <v>0.15953380799999997</v>
      </c>
      <c r="K390" s="91">
        <v>0</v>
      </c>
      <c r="L390" s="92">
        <f t="shared" si="237"/>
        <v>0</v>
      </c>
    </row>
    <row r="391" spans="1:12" ht="17.5" customHeight="1">
      <c r="A391" s="75">
        <f>A390+1</f>
        <v>172</v>
      </c>
      <c r="B391" s="36">
        <v>998713103</v>
      </c>
      <c r="C391" s="36" t="s">
        <v>619</v>
      </c>
      <c r="D391" s="52" t="s">
        <v>4</v>
      </c>
      <c r="E391" s="892">
        <v>22.670490088874999</v>
      </c>
      <c r="F391" s="859"/>
      <c r="G391" s="104">
        <f>F391*E391</f>
        <v>0</v>
      </c>
      <c r="H391" s="722" t="s">
        <v>46</v>
      </c>
      <c r="I391" s="819">
        <v>0</v>
      </c>
      <c r="J391" s="724">
        <v>0</v>
      </c>
      <c r="K391" s="91">
        <v>0</v>
      </c>
      <c r="L391" s="92">
        <v>0</v>
      </c>
    </row>
    <row r="392" spans="1:12">
      <c r="A392" s="715"/>
      <c r="B392" s="720"/>
      <c r="C392" s="720"/>
      <c r="D392" s="720"/>
      <c r="E392" s="894"/>
      <c r="F392" s="861"/>
      <c r="G392" s="104"/>
      <c r="H392" s="722"/>
      <c r="I392" s="717"/>
      <c r="J392" s="718"/>
      <c r="K392" s="717"/>
      <c r="L392" s="719"/>
    </row>
    <row r="393" spans="1:12" ht="15" customHeight="1">
      <c r="A393" s="715"/>
      <c r="B393" s="715"/>
      <c r="C393" s="68" t="s">
        <v>650</v>
      </c>
      <c r="D393" s="69"/>
      <c r="E393" s="900"/>
      <c r="F393" s="840"/>
      <c r="G393" s="824">
        <f>SUM(G394:G404)</f>
        <v>0</v>
      </c>
      <c r="H393" s="722"/>
      <c r="I393" s="717"/>
      <c r="J393" s="718">
        <f>SUM(J394:J404)</f>
        <v>4.8223227999999994</v>
      </c>
      <c r="K393" s="717"/>
      <c r="L393" s="719">
        <f>SUM(L394:L404)</f>
        <v>0</v>
      </c>
    </row>
    <row r="394" spans="1:12" ht="25.25" customHeight="1">
      <c r="A394" s="75">
        <f>A391+1</f>
        <v>173</v>
      </c>
      <c r="B394" s="36">
        <v>763131411</v>
      </c>
      <c r="C394" s="36" t="s">
        <v>660</v>
      </c>
      <c r="D394" s="52" t="s">
        <v>35</v>
      </c>
      <c r="E394" s="892">
        <v>146.30000000000004</v>
      </c>
      <c r="F394" s="847"/>
      <c r="G394" s="721">
        <f>F394*E394</f>
        <v>0</v>
      </c>
      <c r="H394" s="722" t="s">
        <v>46</v>
      </c>
      <c r="I394" s="723">
        <v>1.2200000000000001E-2</v>
      </c>
      <c r="J394" s="724">
        <f>I394*E394</f>
        <v>1.7848600000000006</v>
      </c>
      <c r="K394" s="725"/>
      <c r="L394" s="726">
        <f>K394*E394</f>
        <v>0</v>
      </c>
    </row>
    <row r="395" spans="1:12" ht="25.25" customHeight="1">
      <c r="A395" s="75">
        <f>A394+1</f>
        <v>174</v>
      </c>
      <c r="B395" s="36">
        <v>763131451</v>
      </c>
      <c r="C395" s="36" t="s">
        <v>661</v>
      </c>
      <c r="D395" s="52" t="s">
        <v>35</v>
      </c>
      <c r="E395" s="892">
        <v>165.59999999999997</v>
      </c>
      <c r="F395" s="847"/>
      <c r="G395" s="721">
        <f>F395*E395</f>
        <v>0</v>
      </c>
      <c r="H395" s="722" t="s">
        <v>46</v>
      </c>
      <c r="I395" s="723">
        <v>1.26E-2</v>
      </c>
      <c r="J395" s="724">
        <f>I395*E395</f>
        <v>2.0865599999999995</v>
      </c>
      <c r="K395" s="717"/>
      <c r="L395" s="726">
        <f t="shared" ref="L395:L404" si="238">K395*E395</f>
        <v>0</v>
      </c>
    </row>
    <row r="396" spans="1:12" ht="26">
      <c r="A396" s="75">
        <f>A395+1</f>
        <v>175</v>
      </c>
      <c r="B396" s="36">
        <v>763131431</v>
      </c>
      <c r="C396" s="36" t="s">
        <v>662</v>
      </c>
      <c r="D396" s="52" t="s">
        <v>35</v>
      </c>
      <c r="E396" s="892">
        <v>26.900000000000002</v>
      </c>
      <c r="F396" s="847"/>
      <c r="G396" s="721">
        <f>F396*E396</f>
        <v>0</v>
      </c>
      <c r="H396" s="722" t="s">
        <v>46</v>
      </c>
      <c r="I396" s="723">
        <v>1.3860000000000001E-2</v>
      </c>
      <c r="J396" s="724">
        <f>I396*E396</f>
        <v>0.37283400000000005</v>
      </c>
      <c r="K396" s="717"/>
      <c r="L396" s="726">
        <f t="shared" si="238"/>
        <v>0</v>
      </c>
    </row>
    <row r="397" spans="1:12" ht="16.75" customHeight="1">
      <c r="A397" s="75">
        <f>A396+1</f>
        <v>176</v>
      </c>
      <c r="B397" s="36">
        <v>763131752</v>
      </c>
      <c r="C397" s="36" t="s">
        <v>651</v>
      </c>
      <c r="D397" s="52" t="s">
        <v>35</v>
      </c>
      <c r="E397" s="892">
        <v>26.900000000000002</v>
      </c>
      <c r="F397" s="847"/>
      <c r="G397" s="721">
        <f>F397*E397</f>
        <v>0</v>
      </c>
      <c r="H397" s="722" t="s">
        <v>46</v>
      </c>
      <c r="I397" s="723">
        <v>0</v>
      </c>
      <c r="J397" s="724">
        <f>I397*E397</f>
        <v>0</v>
      </c>
      <c r="K397" s="717"/>
      <c r="L397" s="726">
        <f t="shared" si="238"/>
        <v>0</v>
      </c>
    </row>
    <row r="398" spans="1:12" ht="16.75" customHeight="1">
      <c r="A398" s="75">
        <f t="shared" ref="A398:A404" si="239">A397+1</f>
        <v>177</v>
      </c>
      <c r="B398" s="59">
        <v>63152098</v>
      </c>
      <c r="C398" s="59" t="s">
        <v>658</v>
      </c>
      <c r="D398" s="53" t="s">
        <v>426</v>
      </c>
      <c r="E398" s="895">
        <v>28.245000000000005</v>
      </c>
      <c r="F398" s="849"/>
      <c r="G398" s="745">
        <f t="shared" ref="G398:G399" si="240">F398*E398</f>
        <v>0</v>
      </c>
      <c r="H398" s="722" t="s">
        <v>46</v>
      </c>
      <c r="I398" s="723">
        <v>2.2399999999999998E-3</v>
      </c>
      <c r="J398" s="724">
        <f t="shared" ref="J398:J399" si="241">I398*E398</f>
        <v>6.32688E-2</v>
      </c>
      <c r="K398" s="717"/>
      <c r="L398" s="726">
        <f t="shared" si="238"/>
        <v>0</v>
      </c>
    </row>
    <row r="399" spans="1:12" ht="16.75" customHeight="1">
      <c r="A399" s="75">
        <f t="shared" si="239"/>
        <v>178</v>
      </c>
      <c r="B399" s="36">
        <v>763131714</v>
      </c>
      <c r="C399" s="36" t="s">
        <v>652</v>
      </c>
      <c r="D399" s="52" t="s">
        <v>35</v>
      </c>
      <c r="E399" s="892">
        <v>338.8</v>
      </c>
      <c r="F399" s="847"/>
      <c r="G399" s="721">
        <f t="shared" si="240"/>
        <v>0</v>
      </c>
      <c r="H399" s="722" t="s">
        <v>46</v>
      </c>
      <c r="I399" s="723">
        <v>1E-4</v>
      </c>
      <c r="J399" s="724">
        <f t="shared" si="241"/>
        <v>3.388E-2</v>
      </c>
      <c r="K399" s="717"/>
      <c r="L399" s="726">
        <f t="shared" si="238"/>
        <v>0</v>
      </c>
    </row>
    <row r="400" spans="1:12" ht="25.25" customHeight="1">
      <c r="A400" s="75">
        <f t="shared" si="239"/>
        <v>179</v>
      </c>
      <c r="B400" s="36">
        <v>763172352</v>
      </c>
      <c r="C400" s="36" t="s">
        <v>653</v>
      </c>
      <c r="D400" s="52" t="s">
        <v>45</v>
      </c>
      <c r="E400" s="892">
        <v>40</v>
      </c>
      <c r="F400" s="847"/>
      <c r="G400" s="721">
        <f t="shared" ref="G400" si="242">F400*E400</f>
        <v>0</v>
      </c>
      <c r="H400" s="722" t="s">
        <v>46</v>
      </c>
      <c r="I400" s="723">
        <v>3.0000000000000001E-5</v>
      </c>
      <c r="J400" s="724">
        <f t="shared" ref="J400" si="243">I400*E400</f>
        <v>1.2000000000000001E-3</v>
      </c>
      <c r="K400" s="717"/>
      <c r="L400" s="726">
        <f t="shared" si="238"/>
        <v>0</v>
      </c>
    </row>
    <row r="401" spans="1:12" ht="25.25" customHeight="1">
      <c r="A401" s="75">
        <f t="shared" si="239"/>
        <v>180</v>
      </c>
      <c r="B401" s="36" t="s">
        <v>655</v>
      </c>
      <c r="C401" s="36" t="s">
        <v>654</v>
      </c>
      <c r="D401" s="52" t="s">
        <v>45</v>
      </c>
      <c r="E401" s="892">
        <v>40</v>
      </c>
      <c r="F401" s="847"/>
      <c r="G401" s="721">
        <f t="shared" ref="G401" si="244">F401*E401</f>
        <v>0</v>
      </c>
      <c r="H401" s="722" t="s">
        <v>46</v>
      </c>
      <c r="I401" s="723">
        <f>1.05*0.00006</f>
        <v>6.3E-5</v>
      </c>
      <c r="J401" s="724">
        <f t="shared" ref="J401" si="245">I401*E401</f>
        <v>2.5200000000000001E-3</v>
      </c>
      <c r="K401" s="717"/>
      <c r="L401" s="726">
        <f t="shared" si="238"/>
        <v>0</v>
      </c>
    </row>
    <row r="402" spans="1:12" ht="18" customHeight="1">
      <c r="A402" s="75">
        <f t="shared" si="239"/>
        <v>181</v>
      </c>
      <c r="B402" s="803" t="s">
        <v>656</v>
      </c>
      <c r="C402" s="59" t="s">
        <v>663</v>
      </c>
      <c r="D402" s="53" t="s">
        <v>45</v>
      </c>
      <c r="E402" s="895">
        <v>40</v>
      </c>
      <c r="F402" s="849"/>
      <c r="G402" s="745">
        <f t="shared" ref="G402" si="246">F402*E402</f>
        <v>0</v>
      </c>
      <c r="H402" s="722" t="s">
        <v>46</v>
      </c>
      <c r="I402" s="723">
        <v>1.4E-3</v>
      </c>
      <c r="J402" s="724">
        <f t="shared" ref="J402" si="247">I402*E402</f>
        <v>5.6000000000000001E-2</v>
      </c>
      <c r="K402" s="717"/>
      <c r="L402" s="726">
        <f t="shared" si="238"/>
        <v>0</v>
      </c>
    </row>
    <row r="403" spans="1:12" ht="16.75" customHeight="1">
      <c r="A403" s="75">
        <f t="shared" si="239"/>
        <v>182</v>
      </c>
      <c r="B403" s="59" t="s">
        <v>657</v>
      </c>
      <c r="C403" s="59" t="s">
        <v>664</v>
      </c>
      <c r="D403" s="53" t="s">
        <v>45</v>
      </c>
      <c r="E403" s="895">
        <v>40</v>
      </c>
      <c r="F403" s="849"/>
      <c r="G403" s="745">
        <f>F403*E403</f>
        <v>0</v>
      </c>
      <c r="H403" s="722" t="s">
        <v>46</v>
      </c>
      <c r="I403" s="723">
        <f>0.009*1.17</f>
        <v>1.0529999999999999E-2</v>
      </c>
      <c r="J403" s="724">
        <f>I403*E403</f>
        <v>0.42119999999999996</v>
      </c>
      <c r="K403" s="717"/>
      <c r="L403" s="726">
        <f t="shared" si="238"/>
        <v>0</v>
      </c>
    </row>
    <row r="404" spans="1:12" ht="26">
      <c r="A404" s="75">
        <f t="shared" si="239"/>
        <v>183</v>
      </c>
      <c r="B404" s="36">
        <v>998763303</v>
      </c>
      <c r="C404" s="36" t="s">
        <v>659</v>
      </c>
      <c r="D404" s="52" t="s">
        <v>4</v>
      </c>
      <c r="E404" s="892">
        <v>4.8223227999999994</v>
      </c>
      <c r="F404" s="847"/>
      <c r="G404" s="721">
        <f>F404*E404</f>
        <v>0</v>
      </c>
      <c r="H404" s="722" t="s">
        <v>46</v>
      </c>
      <c r="I404" s="723">
        <v>0</v>
      </c>
      <c r="J404" s="724">
        <v>0</v>
      </c>
      <c r="K404" s="717"/>
      <c r="L404" s="726">
        <f t="shared" si="238"/>
        <v>0</v>
      </c>
    </row>
    <row r="405" spans="1:12">
      <c r="A405" s="720"/>
      <c r="B405" s="56"/>
      <c r="C405" s="783"/>
      <c r="D405" s="784"/>
      <c r="E405" s="909"/>
      <c r="F405" s="861"/>
      <c r="G405" s="104"/>
      <c r="H405" s="104"/>
      <c r="I405" s="717"/>
      <c r="J405" s="718"/>
      <c r="K405" s="717"/>
      <c r="L405" s="719"/>
    </row>
    <row r="406" spans="1:12" ht="16.25" customHeight="1">
      <c r="A406" s="715"/>
      <c r="B406" s="715"/>
      <c r="C406" s="68" t="s">
        <v>83</v>
      </c>
      <c r="D406" s="69"/>
      <c r="E406" s="900"/>
      <c r="F406" s="840"/>
      <c r="G406" s="824">
        <f>SUM(G408:G458)</f>
        <v>0</v>
      </c>
      <c r="H406" s="722"/>
      <c r="I406" s="717"/>
      <c r="J406" s="718">
        <f>SUM(J408:J458)</f>
        <v>3.3492471720000001</v>
      </c>
      <c r="K406" s="717"/>
      <c r="L406" s="719">
        <f>SUM(L408:L486)</f>
        <v>0</v>
      </c>
    </row>
    <row r="407" spans="1:12" ht="21" customHeight="1">
      <c r="A407" s="715"/>
      <c r="B407" s="766" t="s">
        <v>2142</v>
      </c>
      <c r="C407" s="68"/>
      <c r="D407" s="69"/>
      <c r="E407" s="900"/>
      <c r="F407" s="840"/>
      <c r="G407" s="824"/>
      <c r="H407" s="722"/>
      <c r="I407" s="717"/>
      <c r="J407" s="718"/>
      <c r="K407" s="717"/>
      <c r="L407" s="719"/>
    </row>
    <row r="408" spans="1:12" ht="23.5" customHeight="1">
      <c r="A408" s="720">
        <f>A404+1</f>
        <v>184</v>
      </c>
      <c r="B408" s="36" t="s">
        <v>2140</v>
      </c>
      <c r="C408" s="36" t="s">
        <v>2141</v>
      </c>
      <c r="D408" s="52" t="s">
        <v>84</v>
      </c>
      <c r="E408" s="754">
        <v>65.5</v>
      </c>
      <c r="F408" s="847"/>
      <c r="G408" s="721">
        <f>F408*E408</f>
        <v>0</v>
      </c>
      <c r="H408" s="722" t="s">
        <v>129</v>
      </c>
      <c r="I408" s="723">
        <v>3.8300000000000001E-3</v>
      </c>
      <c r="J408" s="724">
        <f>I408*E408</f>
        <v>0.250865</v>
      </c>
      <c r="K408" s="725"/>
      <c r="L408" s="726">
        <f>K408*E408</f>
        <v>0</v>
      </c>
    </row>
    <row r="409" spans="1:12" ht="14.5" customHeight="1">
      <c r="A409" s="720"/>
      <c r="B409" s="36"/>
      <c r="C409" s="739" t="s">
        <v>94</v>
      </c>
      <c r="D409" s="38" t="s">
        <v>84</v>
      </c>
      <c r="E409" s="57">
        <v>33</v>
      </c>
      <c r="F409" s="847"/>
      <c r="G409" s="721"/>
      <c r="H409" s="722"/>
      <c r="I409" s="723"/>
      <c r="J409" s="724"/>
      <c r="K409" s="725"/>
      <c r="L409" s="726"/>
    </row>
    <row r="410" spans="1:12" ht="14.5" customHeight="1">
      <c r="A410" s="720"/>
      <c r="B410" s="36"/>
      <c r="C410" s="739" t="s">
        <v>95</v>
      </c>
      <c r="D410" s="38" t="s">
        <v>84</v>
      </c>
      <c r="E410" s="57">
        <v>27.5</v>
      </c>
      <c r="F410" s="847"/>
      <c r="G410" s="721"/>
      <c r="H410" s="722"/>
      <c r="I410" s="723"/>
      <c r="J410" s="724"/>
      <c r="K410" s="725"/>
      <c r="L410" s="726"/>
    </row>
    <row r="411" spans="1:12" ht="14.5" customHeight="1">
      <c r="A411" s="720"/>
      <c r="B411" s="36"/>
      <c r="C411" s="739" t="s">
        <v>96</v>
      </c>
      <c r="D411" s="38" t="s">
        <v>84</v>
      </c>
      <c r="E411" s="57">
        <v>2</v>
      </c>
      <c r="F411" s="847"/>
      <c r="G411" s="721"/>
      <c r="H411" s="722"/>
      <c r="I411" s="723"/>
      <c r="J411" s="724"/>
      <c r="K411" s="725"/>
      <c r="L411" s="726"/>
    </row>
    <row r="412" spans="1:12" ht="14.5" customHeight="1">
      <c r="A412" s="720"/>
      <c r="B412" s="36"/>
      <c r="C412" s="739" t="s">
        <v>97</v>
      </c>
      <c r="D412" s="825" t="s">
        <v>84</v>
      </c>
      <c r="E412" s="898">
        <v>3</v>
      </c>
      <c r="F412" s="847"/>
      <c r="G412" s="721"/>
      <c r="H412" s="722"/>
      <c r="I412" s="723"/>
      <c r="J412" s="724"/>
      <c r="K412" s="725"/>
      <c r="L412" s="726"/>
    </row>
    <row r="413" spans="1:12" ht="15" customHeight="1">
      <c r="A413" s="720"/>
      <c r="B413" s="36"/>
      <c r="C413" s="739"/>
      <c r="D413" s="38" t="s">
        <v>84</v>
      </c>
      <c r="E413" s="57">
        <v>65.5</v>
      </c>
      <c r="F413" s="847"/>
      <c r="G413" s="721"/>
      <c r="H413" s="722"/>
      <c r="I413" s="723"/>
      <c r="J413" s="724"/>
      <c r="K413" s="725"/>
      <c r="L413" s="726"/>
    </row>
    <row r="414" spans="1:12" ht="24.5" customHeight="1">
      <c r="A414" s="720">
        <f>A408+1</f>
        <v>185</v>
      </c>
      <c r="B414" s="36" t="s">
        <v>2146</v>
      </c>
      <c r="C414" s="36" t="s">
        <v>2143</v>
      </c>
      <c r="D414" s="52" t="s">
        <v>84</v>
      </c>
      <c r="E414" s="754">
        <v>116.11</v>
      </c>
      <c r="F414" s="847"/>
      <c r="G414" s="721">
        <f>F414*E414</f>
        <v>0</v>
      </c>
      <c r="H414" s="722" t="s">
        <v>129</v>
      </c>
      <c r="I414" s="723">
        <v>9.8899999999999995E-3</v>
      </c>
      <c r="J414" s="724">
        <f>I414*E414</f>
        <v>1.1483279</v>
      </c>
      <c r="K414" s="725"/>
      <c r="L414" s="726">
        <f>K414*E414</f>
        <v>0</v>
      </c>
    </row>
    <row r="415" spans="1:12" ht="15" customHeight="1">
      <c r="A415" s="720"/>
      <c r="B415" s="36"/>
      <c r="C415" s="739" t="s">
        <v>100</v>
      </c>
      <c r="D415" s="38" t="s">
        <v>84</v>
      </c>
      <c r="E415" s="57">
        <v>54.95</v>
      </c>
      <c r="F415" s="847"/>
      <c r="G415" s="721"/>
      <c r="H415" s="722"/>
      <c r="I415" s="723"/>
      <c r="J415" s="724"/>
      <c r="K415" s="725"/>
      <c r="L415" s="726"/>
    </row>
    <row r="416" spans="1:12" ht="15" customHeight="1">
      <c r="A416" s="720"/>
      <c r="B416" s="36"/>
      <c r="C416" s="739" t="s">
        <v>98</v>
      </c>
      <c r="D416" s="38" t="s">
        <v>84</v>
      </c>
      <c r="E416" s="57">
        <v>40.97</v>
      </c>
      <c r="F416" s="847"/>
      <c r="G416" s="721"/>
      <c r="H416" s="722"/>
      <c r="I416" s="723"/>
      <c r="J416" s="724"/>
      <c r="K416" s="725"/>
      <c r="L416" s="726"/>
    </row>
    <row r="417" spans="1:12" ht="15.5" customHeight="1">
      <c r="A417" s="720"/>
      <c r="B417" s="36"/>
      <c r="C417" s="739" t="s">
        <v>99</v>
      </c>
      <c r="D417" s="825" t="s">
        <v>84</v>
      </c>
      <c r="E417" s="898">
        <v>20.190000000000001</v>
      </c>
      <c r="F417" s="847"/>
      <c r="G417" s="721"/>
      <c r="H417" s="722"/>
      <c r="I417" s="723"/>
      <c r="J417" s="724"/>
      <c r="K417" s="725"/>
      <c r="L417" s="726"/>
    </row>
    <row r="418" spans="1:12">
      <c r="A418" s="720"/>
      <c r="B418" s="36"/>
      <c r="C418" s="739"/>
      <c r="D418" s="38" t="s">
        <v>84</v>
      </c>
      <c r="E418" s="57">
        <v>116.11</v>
      </c>
      <c r="F418" s="847"/>
      <c r="G418" s="721"/>
      <c r="H418" s="722"/>
      <c r="I418" s="723"/>
      <c r="J418" s="724"/>
      <c r="K418" s="725"/>
      <c r="L418" s="726"/>
    </row>
    <row r="419" spans="1:12" ht="28.25" customHeight="1">
      <c r="A419" s="720">
        <f>A414+1</f>
        <v>186</v>
      </c>
      <c r="B419" s="36" t="s">
        <v>2147</v>
      </c>
      <c r="C419" s="36" t="s">
        <v>85</v>
      </c>
      <c r="D419" s="52" t="s">
        <v>35</v>
      </c>
      <c r="E419" s="754">
        <v>10.814719999999999</v>
      </c>
      <c r="F419" s="847"/>
      <c r="G419" s="721">
        <f>F419*E419</f>
        <v>0</v>
      </c>
      <c r="H419" s="722" t="s">
        <v>129</v>
      </c>
      <c r="I419" s="723">
        <v>1.26E-2</v>
      </c>
      <c r="J419" s="724">
        <f>I419*E419</f>
        <v>0.136265472</v>
      </c>
      <c r="K419" s="725"/>
      <c r="L419" s="726">
        <f>K419*E419</f>
        <v>0</v>
      </c>
    </row>
    <row r="420" spans="1:12" ht="17.5" customHeight="1">
      <c r="A420" s="720"/>
      <c r="B420" s="36"/>
      <c r="C420" s="739" t="s">
        <v>101</v>
      </c>
      <c r="D420" s="38" t="s">
        <v>34</v>
      </c>
      <c r="E420" s="57">
        <v>10.814719999999999</v>
      </c>
      <c r="F420" s="847"/>
      <c r="G420" s="721"/>
      <c r="H420" s="722"/>
      <c r="I420" s="723"/>
      <c r="J420" s="724"/>
      <c r="K420" s="725"/>
      <c r="L420" s="726"/>
    </row>
    <row r="421" spans="1:12" ht="17.5" customHeight="1">
      <c r="A421" s="720">
        <f>A419+1</f>
        <v>187</v>
      </c>
      <c r="B421" s="36" t="s">
        <v>2148</v>
      </c>
      <c r="C421" s="36" t="s">
        <v>86</v>
      </c>
      <c r="D421" s="52" t="s">
        <v>84</v>
      </c>
      <c r="E421" s="754">
        <v>63.4</v>
      </c>
      <c r="F421" s="847"/>
      <c r="G421" s="721">
        <f>F421*E421</f>
        <v>0</v>
      </c>
      <c r="H421" s="722" t="s">
        <v>129</v>
      </c>
      <c r="I421" s="723">
        <v>1.5E-3</v>
      </c>
      <c r="J421" s="724">
        <f>I421*E421</f>
        <v>9.5100000000000004E-2</v>
      </c>
      <c r="K421" s="725"/>
      <c r="L421" s="726">
        <f>K421*E421</f>
        <v>0</v>
      </c>
    </row>
    <row r="422" spans="1:12" ht="15.5" customHeight="1">
      <c r="A422" s="720"/>
      <c r="B422" s="36"/>
      <c r="C422" s="739" t="s">
        <v>102</v>
      </c>
      <c r="D422" s="825" t="s">
        <v>84</v>
      </c>
      <c r="E422" s="898">
        <v>63.4</v>
      </c>
      <c r="F422" s="847"/>
      <c r="G422" s="721"/>
      <c r="H422" s="722"/>
      <c r="I422" s="723"/>
      <c r="J422" s="724"/>
      <c r="K422" s="725"/>
      <c r="L422" s="726"/>
    </row>
    <row r="423" spans="1:12" ht="24.5" customHeight="1">
      <c r="A423" s="720">
        <f>A421+1</f>
        <v>188</v>
      </c>
      <c r="B423" s="36" t="s">
        <v>2149</v>
      </c>
      <c r="C423" s="36" t="s">
        <v>2144</v>
      </c>
      <c r="D423" s="52" t="s">
        <v>84</v>
      </c>
      <c r="E423" s="754">
        <v>8.64</v>
      </c>
      <c r="F423" s="847"/>
      <c r="G423" s="721">
        <f>F423*E423</f>
        <v>0</v>
      </c>
      <c r="H423" s="722" t="s">
        <v>129</v>
      </c>
      <c r="I423" s="723">
        <v>7.3999999999999999E-4</v>
      </c>
      <c r="J423" s="724">
        <f>I423*E423</f>
        <v>6.3936000000000002E-3</v>
      </c>
      <c r="K423" s="725"/>
      <c r="L423" s="726">
        <f>K423*E423</f>
        <v>0</v>
      </c>
    </row>
    <row r="424" spans="1:12" ht="15.5" customHeight="1">
      <c r="A424" s="720"/>
      <c r="B424" s="36"/>
      <c r="C424" s="739" t="s">
        <v>103</v>
      </c>
      <c r="D424" s="38" t="s">
        <v>84</v>
      </c>
      <c r="E424" s="57">
        <v>8.64</v>
      </c>
      <c r="F424" s="847"/>
      <c r="G424" s="721"/>
      <c r="H424" s="722"/>
      <c r="I424" s="723"/>
      <c r="J424" s="724"/>
      <c r="K424" s="725"/>
      <c r="L424" s="726"/>
    </row>
    <row r="425" spans="1:12" ht="15.5" customHeight="1">
      <c r="A425" s="720">
        <f>A423+1</f>
        <v>189</v>
      </c>
      <c r="B425" s="36" t="s">
        <v>87</v>
      </c>
      <c r="C425" s="36" t="s">
        <v>104</v>
      </c>
      <c r="D425" s="52" t="s">
        <v>84</v>
      </c>
      <c r="E425" s="754">
        <v>85</v>
      </c>
      <c r="F425" s="847"/>
      <c r="G425" s="721">
        <f>F425*E425</f>
        <v>0</v>
      </c>
      <c r="H425" s="722" t="s">
        <v>129</v>
      </c>
      <c r="I425" s="723">
        <v>1.025E-2</v>
      </c>
      <c r="J425" s="724">
        <f>I425*E425</f>
        <v>0.87125000000000008</v>
      </c>
      <c r="K425" s="725"/>
      <c r="L425" s="726">
        <f>K425*E425</f>
        <v>0</v>
      </c>
    </row>
    <row r="426" spans="1:12" ht="14.5" customHeight="1">
      <c r="A426" s="720"/>
      <c r="B426" s="36"/>
      <c r="C426" s="739" t="s">
        <v>105</v>
      </c>
      <c r="D426" s="38" t="s">
        <v>84</v>
      </c>
      <c r="E426" s="57">
        <v>15</v>
      </c>
      <c r="F426" s="847"/>
      <c r="G426" s="721"/>
      <c r="H426" s="722"/>
      <c r="I426" s="723"/>
      <c r="J426" s="724"/>
      <c r="K426" s="725"/>
      <c r="L426" s="726"/>
    </row>
    <row r="427" spans="1:12" ht="14.5" customHeight="1">
      <c r="A427" s="720"/>
      <c r="B427" s="36"/>
      <c r="C427" s="739" t="s">
        <v>106</v>
      </c>
      <c r="D427" s="38" t="s">
        <v>84</v>
      </c>
      <c r="E427" s="57">
        <v>40</v>
      </c>
      <c r="F427" s="847"/>
      <c r="G427" s="721"/>
      <c r="H427" s="722"/>
      <c r="I427" s="723"/>
      <c r="J427" s="724"/>
      <c r="K427" s="725"/>
      <c r="L427" s="726"/>
    </row>
    <row r="428" spans="1:12" ht="14.5" customHeight="1">
      <c r="A428" s="720"/>
      <c r="B428" s="36"/>
      <c r="C428" s="739" t="s">
        <v>107</v>
      </c>
      <c r="D428" s="825" t="s">
        <v>84</v>
      </c>
      <c r="E428" s="898">
        <v>30</v>
      </c>
      <c r="F428" s="847"/>
      <c r="G428" s="721"/>
      <c r="H428" s="722"/>
      <c r="I428" s="723"/>
      <c r="J428" s="724"/>
      <c r="K428" s="725"/>
      <c r="L428" s="726"/>
    </row>
    <row r="429" spans="1:12" ht="14.5" customHeight="1">
      <c r="A429" s="720"/>
      <c r="B429" s="36"/>
      <c r="C429" s="739"/>
      <c r="D429" s="38" t="s">
        <v>84</v>
      </c>
      <c r="E429" s="57">
        <v>85</v>
      </c>
      <c r="F429" s="847"/>
      <c r="G429" s="721"/>
      <c r="H429" s="722"/>
      <c r="I429" s="723"/>
      <c r="J429" s="724"/>
      <c r="K429" s="725"/>
      <c r="L429" s="726"/>
    </row>
    <row r="430" spans="1:12" ht="15.5" customHeight="1">
      <c r="A430" s="720">
        <f>A425+1</f>
        <v>190</v>
      </c>
      <c r="B430" s="36" t="s">
        <v>2150</v>
      </c>
      <c r="C430" s="36" t="s">
        <v>2145</v>
      </c>
      <c r="D430" s="52" t="s">
        <v>84</v>
      </c>
      <c r="E430" s="754">
        <v>87.6</v>
      </c>
      <c r="F430" s="847"/>
      <c r="G430" s="721">
        <f>F430*E430</f>
        <v>0</v>
      </c>
      <c r="H430" s="722" t="s">
        <v>129</v>
      </c>
      <c r="I430" s="723">
        <v>3.8600000000000001E-3</v>
      </c>
      <c r="J430" s="724">
        <f>I430*E430</f>
        <v>0.33813599999999999</v>
      </c>
      <c r="K430" s="725"/>
      <c r="L430" s="726">
        <f>K430*E430</f>
        <v>0</v>
      </c>
    </row>
    <row r="431" spans="1:12" ht="14.5" customHeight="1">
      <c r="A431" s="720"/>
      <c r="B431" s="36"/>
      <c r="C431" s="739" t="s">
        <v>108</v>
      </c>
      <c r="D431" s="38" t="s">
        <v>84</v>
      </c>
      <c r="E431" s="57">
        <v>49.5</v>
      </c>
      <c r="F431" s="847"/>
      <c r="G431" s="721"/>
      <c r="H431" s="722"/>
      <c r="I431" s="723"/>
      <c r="J431" s="724"/>
      <c r="K431" s="725"/>
      <c r="L431" s="726"/>
    </row>
    <row r="432" spans="1:12" ht="14.5" customHeight="1">
      <c r="A432" s="720"/>
      <c r="B432" s="36"/>
      <c r="C432" s="739" t="s">
        <v>109</v>
      </c>
      <c r="D432" s="825" t="s">
        <v>84</v>
      </c>
      <c r="E432" s="898">
        <v>38.1</v>
      </c>
      <c r="F432" s="847"/>
      <c r="G432" s="721"/>
      <c r="H432" s="722"/>
      <c r="I432" s="723"/>
      <c r="J432" s="724"/>
      <c r="K432" s="725"/>
      <c r="L432" s="726"/>
    </row>
    <row r="433" spans="1:12" ht="14.5" customHeight="1">
      <c r="A433" s="720"/>
      <c r="B433" s="36"/>
      <c r="C433" s="739"/>
      <c r="D433" s="38" t="s">
        <v>84</v>
      </c>
      <c r="E433" s="57">
        <v>87.6</v>
      </c>
      <c r="F433" s="847"/>
      <c r="G433" s="721"/>
      <c r="H433" s="722"/>
      <c r="I433" s="723"/>
      <c r="J433" s="724"/>
      <c r="K433" s="725"/>
      <c r="L433" s="726"/>
    </row>
    <row r="434" spans="1:12" ht="15" customHeight="1">
      <c r="A434" s="720">
        <f>A430+1</f>
        <v>191</v>
      </c>
      <c r="B434" s="36" t="s">
        <v>110</v>
      </c>
      <c r="C434" s="36" t="s">
        <v>111</v>
      </c>
      <c r="D434" s="52" t="s">
        <v>84</v>
      </c>
      <c r="E434" s="754">
        <v>23</v>
      </c>
      <c r="F434" s="847"/>
      <c r="G434" s="721">
        <f>F434*E434</f>
        <v>0</v>
      </c>
      <c r="H434" s="722" t="s">
        <v>129</v>
      </c>
      <c r="I434" s="723">
        <v>3.8600000000000001E-3</v>
      </c>
      <c r="J434" s="724">
        <f>I434*E434</f>
        <v>8.8779999999999998E-2</v>
      </c>
      <c r="K434" s="725"/>
      <c r="L434" s="726">
        <f>K434*E434</f>
        <v>0</v>
      </c>
    </row>
    <row r="435" spans="1:12" ht="15" customHeight="1">
      <c r="A435" s="720"/>
      <c r="B435" s="36"/>
      <c r="C435" s="739" t="s">
        <v>112</v>
      </c>
      <c r="D435" s="38" t="s">
        <v>84</v>
      </c>
      <c r="E435" s="57">
        <v>15</v>
      </c>
      <c r="F435" s="847"/>
      <c r="G435" s="721"/>
      <c r="H435" s="722"/>
      <c r="I435" s="723"/>
      <c r="J435" s="724"/>
      <c r="K435" s="725"/>
      <c r="L435" s="726"/>
    </row>
    <row r="436" spans="1:12" ht="15.5" customHeight="1">
      <c r="A436" s="720"/>
      <c r="B436" s="36"/>
      <c r="C436" s="739" t="s">
        <v>113</v>
      </c>
      <c r="D436" s="825" t="s">
        <v>84</v>
      </c>
      <c r="E436" s="898">
        <v>8</v>
      </c>
      <c r="F436" s="847"/>
      <c r="G436" s="721"/>
      <c r="H436" s="722"/>
      <c r="I436" s="723"/>
      <c r="J436" s="724"/>
      <c r="K436" s="725"/>
      <c r="L436" s="726"/>
    </row>
    <row r="437" spans="1:12" ht="15" customHeight="1">
      <c r="A437" s="720"/>
      <c r="B437" s="36"/>
      <c r="C437" s="739"/>
      <c r="D437" s="38" t="s">
        <v>84</v>
      </c>
      <c r="E437" s="57">
        <v>23</v>
      </c>
      <c r="F437" s="847"/>
      <c r="G437" s="721"/>
      <c r="H437" s="722"/>
      <c r="I437" s="723"/>
      <c r="J437" s="724"/>
      <c r="K437" s="725"/>
      <c r="L437" s="726"/>
    </row>
    <row r="438" spans="1:12" ht="40.25" customHeight="1">
      <c r="A438" s="720"/>
      <c r="B438" s="36"/>
      <c r="C438" s="739"/>
      <c r="D438" s="38"/>
      <c r="E438" s="57"/>
      <c r="F438" s="847"/>
      <c r="G438" s="721"/>
      <c r="H438" s="722"/>
      <c r="I438" s="723"/>
      <c r="J438" s="724"/>
      <c r="K438" s="725"/>
      <c r="L438" s="726"/>
    </row>
    <row r="439" spans="1:12" ht="22.75" customHeight="1">
      <c r="A439" s="720">
        <f>A434+1</f>
        <v>192</v>
      </c>
      <c r="B439" s="36">
        <v>764121401</v>
      </c>
      <c r="C439" s="36" t="s">
        <v>88</v>
      </c>
      <c r="D439" s="52" t="s">
        <v>35</v>
      </c>
      <c r="E439" s="754">
        <v>19.21</v>
      </c>
      <c r="F439" s="847"/>
      <c r="G439" s="721">
        <f>F439*E439</f>
        <v>0</v>
      </c>
      <c r="H439" s="722" t="s">
        <v>46</v>
      </c>
      <c r="I439" s="723">
        <v>2.7000000000000001E-3</v>
      </c>
      <c r="J439" s="724">
        <f>I439*E439</f>
        <v>5.1867000000000003E-2</v>
      </c>
      <c r="K439" s="725"/>
      <c r="L439" s="726">
        <f>K439*E439</f>
        <v>0</v>
      </c>
    </row>
    <row r="440" spans="1:12" ht="14.5" customHeight="1">
      <c r="A440" s="720"/>
      <c r="B440" s="36"/>
      <c r="C440" s="739" t="s">
        <v>114</v>
      </c>
      <c r="D440" s="38" t="s">
        <v>84</v>
      </c>
      <c r="E440" s="57">
        <v>6.88</v>
      </c>
      <c r="F440" s="847"/>
      <c r="G440" s="721"/>
      <c r="H440" s="722"/>
      <c r="I440" s="723"/>
      <c r="J440" s="724"/>
      <c r="K440" s="725"/>
      <c r="L440" s="726"/>
    </row>
    <row r="441" spans="1:12" ht="14.5" customHeight="1">
      <c r="A441" s="720"/>
      <c r="B441" s="36"/>
      <c r="C441" s="739" t="s">
        <v>115</v>
      </c>
      <c r="D441" s="38" t="s">
        <v>84</v>
      </c>
      <c r="E441" s="57">
        <v>2.48</v>
      </c>
      <c r="F441" s="847"/>
      <c r="G441" s="721"/>
      <c r="H441" s="722"/>
      <c r="I441" s="723"/>
      <c r="J441" s="724"/>
      <c r="K441" s="725"/>
      <c r="L441" s="726"/>
    </row>
    <row r="442" spans="1:12" ht="14.5" customHeight="1">
      <c r="A442" s="720"/>
      <c r="B442" s="36"/>
      <c r="C442" s="739" t="s">
        <v>116</v>
      </c>
      <c r="D442" s="38" t="s">
        <v>84</v>
      </c>
      <c r="E442" s="57">
        <v>2.2999999999999998</v>
      </c>
      <c r="F442" s="847"/>
      <c r="G442" s="721"/>
      <c r="H442" s="722"/>
      <c r="I442" s="723"/>
      <c r="J442" s="724"/>
      <c r="K442" s="725"/>
      <c r="L442" s="726"/>
    </row>
    <row r="443" spans="1:12" ht="14.5" customHeight="1">
      <c r="A443" s="720"/>
      <c r="B443" s="36"/>
      <c r="C443" s="739" t="s">
        <v>117</v>
      </c>
      <c r="D443" s="38" t="s">
        <v>84</v>
      </c>
      <c r="E443" s="57">
        <v>5.1100000000000003</v>
      </c>
      <c r="F443" s="847"/>
      <c r="G443" s="721"/>
      <c r="H443" s="722"/>
      <c r="I443" s="723"/>
      <c r="J443" s="724"/>
      <c r="K443" s="725"/>
      <c r="L443" s="726"/>
    </row>
    <row r="444" spans="1:12" ht="14.5" customHeight="1">
      <c r="A444" s="720"/>
      <c r="B444" s="36"/>
      <c r="C444" s="739" t="s">
        <v>118</v>
      </c>
      <c r="D444" s="825" t="s">
        <v>84</v>
      </c>
      <c r="E444" s="899">
        <v>2.44</v>
      </c>
      <c r="F444" s="847"/>
      <c r="G444" s="721"/>
      <c r="H444" s="722"/>
      <c r="I444" s="723"/>
      <c r="J444" s="724"/>
      <c r="K444" s="725"/>
      <c r="L444" s="726"/>
    </row>
    <row r="445" spans="1:12" ht="14.5" customHeight="1">
      <c r="A445" s="720"/>
      <c r="B445" s="36"/>
      <c r="C445" s="739"/>
      <c r="D445" s="38" t="s">
        <v>84</v>
      </c>
      <c r="E445" s="754">
        <v>19.21</v>
      </c>
      <c r="F445" s="847"/>
      <c r="G445" s="721"/>
      <c r="H445" s="722"/>
      <c r="I445" s="723"/>
      <c r="J445" s="724"/>
      <c r="K445" s="725"/>
      <c r="L445" s="726"/>
    </row>
    <row r="446" spans="1:12" ht="28.25" customHeight="1">
      <c r="A446" s="720">
        <f>A439+1</f>
        <v>193</v>
      </c>
      <c r="B446" s="36" t="s">
        <v>90</v>
      </c>
      <c r="C446" s="36" t="s">
        <v>89</v>
      </c>
      <c r="D446" s="52" t="s">
        <v>84</v>
      </c>
      <c r="E446" s="754">
        <v>62.5</v>
      </c>
      <c r="F446" s="847"/>
      <c r="G446" s="721">
        <f>F446*E446</f>
        <v>0</v>
      </c>
      <c r="H446" s="722" t="s">
        <v>129</v>
      </c>
      <c r="I446" s="723">
        <v>4.8199999999999996E-3</v>
      </c>
      <c r="J446" s="724">
        <f>I446*E446</f>
        <v>0.30124999999999996</v>
      </c>
      <c r="K446" s="725"/>
      <c r="L446" s="726">
        <f>K446*E446</f>
        <v>0</v>
      </c>
    </row>
    <row r="447" spans="1:12" ht="15" customHeight="1">
      <c r="A447" s="720"/>
      <c r="B447" s="36"/>
      <c r="C447" s="739" t="s">
        <v>119</v>
      </c>
      <c r="D447" s="38" t="s">
        <v>84</v>
      </c>
      <c r="E447" s="57">
        <v>62.5</v>
      </c>
      <c r="F447" s="847"/>
      <c r="G447" s="721"/>
      <c r="H447" s="722"/>
      <c r="I447" s="723"/>
      <c r="J447" s="724"/>
      <c r="K447" s="725"/>
      <c r="L447" s="726"/>
    </row>
    <row r="448" spans="1:12" ht="15" customHeight="1">
      <c r="A448" s="720">
        <f>A446+1</f>
        <v>194</v>
      </c>
      <c r="B448" s="36" t="s">
        <v>91</v>
      </c>
      <c r="C448" s="36" t="s">
        <v>92</v>
      </c>
      <c r="D448" s="52" t="s">
        <v>84</v>
      </c>
      <c r="E448" s="754">
        <v>51.355000000000004</v>
      </c>
      <c r="F448" s="847"/>
      <c r="G448" s="721">
        <f>F448*E448</f>
        <v>0</v>
      </c>
      <c r="H448" s="722" t="s">
        <v>129</v>
      </c>
      <c r="I448" s="723">
        <v>9.7999999999999997E-4</v>
      </c>
      <c r="J448" s="724">
        <f>I448*E448</f>
        <v>5.0327900000000002E-2</v>
      </c>
      <c r="K448" s="725"/>
      <c r="L448" s="726">
        <f>K448*E448</f>
        <v>0</v>
      </c>
    </row>
    <row r="449" spans="1:12" ht="14.5" customHeight="1">
      <c r="A449" s="720"/>
      <c r="B449" s="36"/>
      <c r="C449" s="739" t="s">
        <v>120</v>
      </c>
      <c r="D449" s="38" t="s">
        <v>84</v>
      </c>
      <c r="E449" s="57">
        <v>6.5750000000000002</v>
      </c>
      <c r="F449" s="847"/>
      <c r="G449" s="721"/>
      <c r="H449" s="722"/>
      <c r="I449" s="723"/>
      <c r="J449" s="724"/>
      <c r="K449" s="725"/>
      <c r="L449" s="726"/>
    </row>
    <row r="450" spans="1:12" ht="14.5" customHeight="1">
      <c r="A450" s="720"/>
      <c r="B450" s="36"/>
      <c r="C450" s="739" t="s">
        <v>121</v>
      </c>
      <c r="D450" s="38" t="s">
        <v>84</v>
      </c>
      <c r="E450" s="57">
        <v>12.19</v>
      </c>
      <c r="F450" s="847"/>
      <c r="G450" s="721"/>
      <c r="H450" s="722"/>
      <c r="I450" s="723"/>
      <c r="J450" s="724"/>
      <c r="K450" s="725"/>
      <c r="L450" s="726"/>
    </row>
    <row r="451" spans="1:12" ht="14.5" customHeight="1">
      <c r="A451" s="720"/>
      <c r="B451" s="36"/>
      <c r="C451" s="739" t="s">
        <v>122</v>
      </c>
      <c r="D451" s="38" t="s">
        <v>84</v>
      </c>
      <c r="E451" s="57">
        <v>4.59</v>
      </c>
      <c r="F451" s="847"/>
      <c r="G451" s="721"/>
      <c r="H451" s="722"/>
      <c r="I451" s="723"/>
      <c r="J451" s="724"/>
      <c r="K451" s="725"/>
      <c r="L451" s="726"/>
    </row>
    <row r="452" spans="1:12" ht="14.5" customHeight="1">
      <c r="A452" s="720"/>
      <c r="B452" s="36"/>
      <c r="C452" s="739" t="s">
        <v>123</v>
      </c>
      <c r="D452" s="38" t="s">
        <v>84</v>
      </c>
      <c r="E452" s="57">
        <v>16.37</v>
      </c>
      <c r="F452" s="847"/>
      <c r="G452" s="721"/>
      <c r="H452" s="722"/>
      <c r="I452" s="723"/>
      <c r="J452" s="724"/>
      <c r="K452" s="725"/>
      <c r="L452" s="726"/>
    </row>
    <row r="453" spans="1:12" ht="14.5" customHeight="1">
      <c r="A453" s="720"/>
      <c r="B453" s="36"/>
      <c r="C453" s="739" t="s">
        <v>124</v>
      </c>
      <c r="D453" s="38" t="s">
        <v>84</v>
      </c>
      <c r="E453" s="57">
        <v>5.57</v>
      </c>
      <c r="F453" s="847"/>
      <c r="G453" s="721"/>
      <c r="H453" s="722"/>
      <c r="I453" s="723"/>
      <c r="J453" s="724"/>
      <c r="K453" s="725"/>
      <c r="L453" s="726"/>
    </row>
    <row r="454" spans="1:12" ht="14.5" customHeight="1">
      <c r="A454" s="720"/>
      <c r="B454" s="36"/>
      <c r="C454" s="739" t="s">
        <v>125</v>
      </c>
      <c r="D454" s="825" t="s">
        <v>84</v>
      </c>
      <c r="E454" s="898">
        <v>6.06</v>
      </c>
      <c r="F454" s="847"/>
      <c r="G454" s="721"/>
      <c r="H454" s="722"/>
      <c r="I454" s="723"/>
      <c r="J454" s="724"/>
      <c r="K454" s="725"/>
      <c r="L454" s="726"/>
    </row>
    <row r="455" spans="1:12" ht="14.5" customHeight="1">
      <c r="A455" s="720"/>
      <c r="B455" s="36"/>
      <c r="C455" s="739"/>
      <c r="D455" s="38" t="s">
        <v>84</v>
      </c>
      <c r="E455" s="57">
        <v>51.355000000000004</v>
      </c>
      <c r="F455" s="847"/>
      <c r="G455" s="721"/>
      <c r="H455" s="722"/>
      <c r="I455" s="723"/>
      <c r="J455" s="724"/>
      <c r="K455" s="725"/>
      <c r="L455" s="726"/>
    </row>
    <row r="456" spans="1:12" ht="19.25" customHeight="1">
      <c r="A456" s="720">
        <f>A448+1</f>
        <v>195</v>
      </c>
      <c r="B456" s="36" t="s">
        <v>126</v>
      </c>
      <c r="C456" s="36" t="s">
        <v>127</v>
      </c>
      <c r="D456" s="52" t="s">
        <v>84</v>
      </c>
      <c r="E456" s="754">
        <v>8.83</v>
      </c>
      <c r="F456" s="847"/>
      <c r="G456" s="721">
        <f>F456*E456</f>
        <v>0</v>
      </c>
      <c r="H456" s="722" t="s">
        <v>129</v>
      </c>
      <c r="I456" s="723">
        <v>1.2099999999999999E-3</v>
      </c>
      <c r="J456" s="724">
        <f>I456*E456</f>
        <v>1.0684299999999999E-2</v>
      </c>
      <c r="K456" s="717"/>
      <c r="L456" s="726">
        <f>K456*E456</f>
        <v>0</v>
      </c>
    </row>
    <row r="457" spans="1:12">
      <c r="A457" s="720"/>
      <c r="B457" s="36"/>
      <c r="C457" s="739" t="s">
        <v>128</v>
      </c>
      <c r="D457" s="38" t="s">
        <v>84</v>
      </c>
      <c r="E457" s="57">
        <v>8.83</v>
      </c>
      <c r="F457" s="847"/>
      <c r="G457" s="721"/>
      <c r="H457" s="722"/>
      <c r="I457" s="723"/>
      <c r="J457" s="724"/>
      <c r="K457" s="717"/>
      <c r="L457" s="726"/>
    </row>
    <row r="458" spans="1:12" ht="19.75" customHeight="1">
      <c r="A458" s="720">
        <f t="shared" ref="A458" si="248">A456+1</f>
        <v>196</v>
      </c>
      <c r="B458" s="36">
        <v>998764103</v>
      </c>
      <c r="C458" s="36" t="s">
        <v>93</v>
      </c>
      <c r="D458" s="52" t="s">
        <v>4</v>
      </c>
      <c r="E458" s="754">
        <v>3.3492471720000001</v>
      </c>
      <c r="F458" s="847"/>
      <c r="G458" s="721">
        <f>F458*E458</f>
        <v>0</v>
      </c>
      <c r="H458" s="722" t="s">
        <v>46</v>
      </c>
      <c r="I458" s="723">
        <v>0</v>
      </c>
      <c r="J458" s="724">
        <v>0</v>
      </c>
      <c r="K458" s="717"/>
      <c r="L458" s="726">
        <f>K458*E458</f>
        <v>0</v>
      </c>
    </row>
    <row r="459" spans="1:12" ht="8.5" customHeight="1">
      <c r="A459" s="715"/>
      <c r="B459" s="715"/>
      <c r="C459" s="715"/>
      <c r="D459" s="748"/>
      <c r="E459" s="888"/>
      <c r="F459" s="845"/>
      <c r="G459" s="734"/>
      <c r="H459" s="715"/>
      <c r="I459" s="715"/>
      <c r="J459" s="735"/>
      <c r="K459" s="717"/>
      <c r="L459" s="740"/>
    </row>
    <row r="460" spans="1:12" ht="18.5" customHeight="1">
      <c r="A460" s="715"/>
      <c r="B460" s="715"/>
      <c r="C460" s="68" t="s">
        <v>255</v>
      </c>
      <c r="D460" s="69"/>
      <c r="E460" s="900"/>
      <c r="F460" s="840"/>
      <c r="G460" s="101">
        <f>SUM(G461:G471)</f>
        <v>0</v>
      </c>
      <c r="H460" s="716"/>
      <c r="I460" s="717"/>
      <c r="J460" s="718">
        <f>SUM(J461:J470)</f>
        <v>0.14000000000000001</v>
      </c>
      <c r="K460" s="717"/>
      <c r="L460" s="719">
        <f>SUM(L461:L471)</f>
        <v>0</v>
      </c>
    </row>
    <row r="461" spans="1:12" ht="18.5" customHeight="1">
      <c r="A461" s="826">
        <f>A458+1</f>
        <v>197</v>
      </c>
      <c r="B461" s="36">
        <v>766694116</v>
      </c>
      <c r="C461" s="36" t="s">
        <v>250</v>
      </c>
      <c r="D461" s="52" t="s">
        <v>84</v>
      </c>
      <c r="E461" s="754">
        <v>5</v>
      </c>
      <c r="F461" s="847"/>
      <c r="G461" s="721">
        <f t="shared" ref="G461:G471" si="249">F461*E461</f>
        <v>0</v>
      </c>
      <c r="H461" s="722" t="s">
        <v>46</v>
      </c>
      <c r="I461" s="723">
        <v>0</v>
      </c>
      <c r="J461" s="724">
        <f t="shared" ref="J461:J471" si="250">I461*E461</f>
        <v>0</v>
      </c>
      <c r="K461" s="725"/>
      <c r="L461" s="742">
        <f t="shared" ref="L461:L471" si="251">K461*E461</f>
        <v>0</v>
      </c>
    </row>
    <row r="462" spans="1:12" ht="24.5" customHeight="1">
      <c r="A462" s="826">
        <f>A461+1</f>
        <v>198</v>
      </c>
      <c r="B462" s="59" t="s">
        <v>256</v>
      </c>
      <c r="C462" s="59" t="s">
        <v>261</v>
      </c>
      <c r="D462" s="53" t="s">
        <v>130</v>
      </c>
      <c r="E462" s="756">
        <v>18</v>
      </c>
      <c r="F462" s="849"/>
      <c r="G462" s="745">
        <f t="shared" si="249"/>
        <v>0</v>
      </c>
      <c r="H462" s="722" t="s">
        <v>129</v>
      </c>
      <c r="I462" s="723">
        <v>3.5000000000000001E-3</v>
      </c>
      <c r="J462" s="724">
        <f t="shared" si="250"/>
        <v>6.3E-2</v>
      </c>
      <c r="K462" s="725"/>
      <c r="L462" s="742">
        <f t="shared" si="251"/>
        <v>0</v>
      </c>
    </row>
    <row r="463" spans="1:12" ht="24.5" customHeight="1">
      <c r="A463" s="826">
        <f t="shared" ref="A463:A471" si="252">A462+1</f>
        <v>199</v>
      </c>
      <c r="B463" s="59" t="s">
        <v>257</v>
      </c>
      <c r="C463" s="59" t="s">
        <v>262</v>
      </c>
      <c r="D463" s="53" t="s">
        <v>130</v>
      </c>
      <c r="E463" s="756">
        <v>1</v>
      </c>
      <c r="F463" s="849"/>
      <c r="G463" s="745">
        <f t="shared" si="249"/>
        <v>0</v>
      </c>
      <c r="H463" s="722" t="s">
        <v>129</v>
      </c>
      <c r="I463" s="723">
        <v>4.4999999999999997E-3</v>
      </c>
      <c r="J463" s="724">
        <f t="shared" si="250"/>
        <v>4.4999999999999997E-3</v>
      </c>
      <c r="K463" s="725"/>
      <c r="L463" s="742">
        <f t="shared" si="251"/>
        <v>0</v>
      </c>
    </row>
    <row r="464" spans="1:12" ht="24.5" customHeight="1">
      <c r="A464" s="826">
        <f t="shared" si="252"/>
        <v>200</v>
      </c>
      <c r="B464" s="59" t="s">
        <v>258</v>
      </c>
      <c r="C464" s="59" t="s">
        <v>263</v>
      </c>
      <c r="D464" s="53" t="s">
        <v>130</v>
      </c>
      <c r="E464" s="756">
        <v>1</v>
      </c>
      <c r="F464" s="849"/>
      <c r="G464" s="745">
        <f t="shared" si="249"/>
        <v>0</v>
      </c>
      <c r="H464" s="722" t="s">
        <v>129</v>
      </c>
      <c r="I464" s="723">
        <v>4.4999999999999997E-3</v>
      </c>
      <c r="J464" s="724">
        <f t="shared" si="250"/>
        <v>4.4999999999999997E-3</v>
      </c>
      <c r="K464" s="725"/>
      <c r="L464" s="742">
        <f t="shared" si="251"/>
        <v>0</v>
      </c>
    </row>
    <row r="465" spans="1:12" ht="23.5" customHeight="1">
      <c r="A465" s="826">
        <f t="shared" si="252"/>
        <v>201</v>
      </c>
      <c r="B465" s="59" t="s">
        <v>259</v>
      </c>
      <c r="C465" s="59" t="s">
        <v>264</v>
      </c>
      <c r="D465" s="53" t="s">
        <v>130</v>
      </c>
      <c r="E465" s="756">
        <v>4</v>
      </c>
      <c r="F465" s="849"/>
      <c r="G465" s="745">
        <f t="shared" si="249"/>
        <v>0</v>
      </c>
      <c r="H465" s="722" t="s">
        <v>129</v>
      </c>
      <c r="I465" s="723">
        <v>3.5000000000000001E-3</v>
      </c>
      <c r="J465" s="724">
        <f t="shared" si="250"/>
        <v>1.4E-2</v>
      </c>
      <c r="K465" s="725"/>
      <c r="L465" s="742">
        <f t="shared" si="251"/>
        <v>0</v>
      </c>
    </row>
    <row r="466" spans="1:12" ht="23.5" customHeight="1">
      <c r="A466" s="826">
        <f t="shared" si="252"/>
        <v>202</v>
      </c>
      <c r="B466" s="59" t="s">
        <v>260</v>
      </c>
      <c r="C466" s="59" t="s">
        <v>708</v>
      </c>
      <c r="D466" s="53" t="s">
        <v>130</v>
      </c>
      <c r="E466" s="756">
        <v>4</v>
      </c>
      <c r="F466" s="849"/>
      <c r="G466" s="745">
        <f t="shared" si="249"/>
        <v>0</v>
      </c>
      <c r="H466" s="722" t="s">
        <v>129</v>
      </c>
      <c r="I466" s="723">
        <v>4.4999999999999997E-3</v>
      </c>
      <c r="J466" s="724">
        <f t="shared" si="250"/>
        <v>1.7999999999999999E-2</v>
      </c>
      <c r="K466" s="725"/>
      <c r="L466" s="742">
        <f t="shared" si="251"/>
        <v>0</v>
      </c>
    </row>
    <row r="467" spans="1:12" ht="17.5" customHeight="1">
      <c r="A467" s="826">
        <f t="shared" si="252"/>
        <v>203</v>
      </c>
      <c r="B467" s="36">
        <v>766695213</v>
      </c>
      <c r="C467" s="36" t="s">
        <v>251</v>
      </c>
      <c r="D467" s="52" t="s">
        <v>45</v>
      </c>
      <c r="E467" s="754">
        <v>12</v>
      </c>
      <c r="F467" s="847"/>
      <c r="G467" s="721">
        <f t="shared" si="249"/>
        <v>0</v>
      </c>
      <c r="H467" s="722" t="s">
        <v>129</v>
      </c>
      <c r="I467" s="723">
        <v>0</v>
      </c>
      <c r="J467" s="724">
        <f t="shared" si="250"/>
        <v>0</v>
      </c>
      <c r="K467" s="725"/>
      <c r="L467" s="742">
        <f t="shared" si="251"/>
        <v>0</v>
      </c>
    </row>
    <row r="468" spans="1:12" ht="17.5" customHeight="1">
      <c r="A468" s="826">
        <f t="shared" si="252"/>
        <v>204</v>
      </c>
      <c r="B468" s="59" t="s">
        <v>265</v>
      </c>
      <c r="C468" s="59" t="s">
        <v>266</v>
      </c>
      <c r="D468" s="53" t="s">
        <v>130</v>
      </c>
      <c r="E468" s="756">
        <v>12</v>
      </c>
      <c r="F468" s="849"/>
      <c r="G468" s="745">
        <f t="shared" si="249"/>
        <v>0</v>
      </c>
      <c r="H468" s="722" t="s">
        <v>129</v>
      </c>
      <c r="I468" s="723">
        <v>3.0000000000000001E-3</v>
      </c>
      <c r="J468" s="724">
        <f t="shared" si="250"/>
        <v>3.6000000000000004E-2</v>
      </c>
      <c r="K468" s="725"/>
      <c r="L468" s="742">
        <f t="shared" si="251"/>
        <v>0</v>
      </c>
    </row>
    <row r="469" spans="1:12" ht="17.5" customHeight="1">
      <c r="A469" s="826">
        <f t="shared" si="252"/>
        <v>205</v>
      </c>
      <c r="B469" s="36" t="s">
        <v>252</v>
      </c>
      <c r="C469" s="36" t="s">
        <v>267</v>
      </c>
      <c r="D469" s="52" t="s">
        <v>172</v>
      </c>
      <c r="E469" s="754">
        <v>1</v>
      </c>
      <c r="F469" s="847"/>
      <c r="G469" s="721">
        <f t="shared" si="249"/>
        <v>0</v>
      </c>
      <c r="H469" s="722" t="s">
        <v>129</v>
      </c>
      <c r="I469" s="723">
        <v>0</v>
      </c>
      <c r="J469" s="724">
        <f t="shared" si="250"/>
        <v>0</v>
      </c>
      <c r="K469" s="725"/>
      <c r="L469" s="742">
        <f t="shared" si="251"/>
        <v>0</v>
      </c>
    </row>
    <row r="470" spans="1:12">
      <c r="A470" s="826">
        <f t="shared" si="252"/>
        <v>206</v>
      </c>
      <c r="B470" s="36" t="s">
        <v>268</v>
      </c>
      <c r="C470" s="36" t="s">
        <v>269</v>
      </c>
      <c r="D470" s="52" t="s">
        <v>172</v>
      </c>
      <c r="E470" s="754">
        <v>1</v>
      </c>
      <c r="F470" s="847"/>
      <c r="G470" s="721">
        <f t="shared" si="249"/>
        <v>0</v>
      </c>
      <c r="H470" s="722" t="s">
        <v>129</v>
      </c>
      <c r="I470" s="723">
        <v>0</v>
      </c>
      <c r="J470" s="724">
        <f t="shared" si="250"/>
        <v>0</v>
      </c>
      <c r="K470" s="725"/>
      <c r="L470" s="742">
        <f t="shared" si="251"/>
        <v>0</v>
      </c>
    </row>
    <row r="471" spans="1:12" ht="24.5" customHeight="1">
      <c r="A471" s="826">
        <f t="shared" si="252"/>
        <v>207</v>
      </c>
      <c r="B471" s="36">
        <v>998766203</v>
      </c>
      <c r="C471" s="36" t="s">
        <v>253</v>
      </c>
      <c r="D471" s="52" t="s">
        <v>254</v>
      </c>
      <c r="E471" s="754">
        <v>0.61</v>
      </c>
      <c r="F471" s="847"/>
      <c r="G471" s="721">
        <f t="shared" si="249"/>
        <v>0</v>
      </c>
      <c r="H471" s="722" t="s">
        <v>129</v>
      </c>
      <c r="I471" s="723">
        <v>0</v>
      </c>
      <c r="J471" s="724">
        <f t="shared" si="250"/>
        <v>0</v>
      </c>
      <c r="K471" s="725"/>
      <c r="L471" s="742">
        <f t="shared" si="251"/>
        <v>0</v>
      </c>
    </row>
    <row r="472" spans="1:12" ht="12.5" customHeight="1">
      <c r="A472" s="715"/>
      <c r="B472" s="715"/>
      <c r="C472" s="715"/>
      <c r="D472" s="748"/>
      <c r="E472" s="888"/>
      <c r="F472" s="845"/>
      <c r="G472" s="734"/>
      <c r="H472" s="715"/>
      <c r="I472" s="715"/>
      <c r="J472" s="735"/>
      <c r="K472" s="717"/>
      <c r="L472" s="740"/>
    </row>
    <row r="473" spans="1:12" ht="15.5" customHeight="1">
      <c r="A473" s="715"/>
      <c r="B473" s="715"/>
      <c r="C473" s="68" t="s">
        <v>168</v>
      </c>
      <c r="D473" s="69"/>
      <c r="E473" s="900"/>
      <c r="F473" s="840"/>
      <c r="G473" s="101">
        <f>SUM(G475:G494)</f>
        <v>0</v>
      </c>
      <c r="H473" s="716"/>
      <c r="I473" s="717"/>
      <c r="J473" s="718">
        <f>SUM(J475:J494)</f>
        <v>0</v>
      </c>
      <c r="K473" s="717"/>
      <c r="L473" s="719">
        <f>SUM(L475:L494)</f>
        <v>0</v>
      </c>
    </row>
    <row r="474" spans="1:12">
      <c r="A474" s="715"/>
      <c r="B474" s="766" t="s">
        <v>151</v>
      </c>
      <c r="C474" s="715"/>
      <c r="D474" s="69"/>
      <c r="E474" s="900"/>
      <c r="F474" s="70"/>
      <c r="G474" s="101"/>
      <c r="H474" s="716"/>
      <c r="I474" s="717"/>
      <c r="J474" s="718"/>
      <c r="K474" s="717"/>
      <c r="L474" s="719"/>
    </row>
    <row r="475" spans="1:12" ht="26">
      <c r="A475" s="720">
        <f>A471+1</f>
        <v>208</v>
      </c>
      <c r="B475" s="827" t="s">
        <v>190</v>
      </c>
      <c r="C475" s="36" t="s">
        <v>131</v>
      </c>
      <c r="D475" s="52" t="s">
        <v>130</v>
      </c>
      <c r="E475" s="754">
        <v>6</v>
      </c>
      <c r="F475" s="868"/>
      <c r="G475" s="721">
        <f t="shared" ref="G475:G494" si="253">F475*E475</f>
        <v>0</v>
      </c>
      <c r="H475" s="722" t="s">
        <v>129</v>
      </c>
      <c r="I475" s="723">
        <v>0</v>
      </c>
      <c r="J475" s="724">
        <f t="shared" ref="J475" si="254">I475*E475</f>
        <v>0</v>
      </c>
      <c r="K475" s="725"/>
      <c r="L475" s="742">
        <f>K475*E475</f>
        <v>0</v>
      </c>
    </row>
    <row r="476" spans="1:12">
      <c r="A476" s="720">
        <f>A475+1</f>
        <v>209</v>
      </c>
      <c r="B476" s="827" t="s">
        <v>191</v>
      </c>
      <c r="C476" s="761" t="s">
        <v>132</v>
      </c>
      <c r="D476" s="52" t="s">
        <v>130</v>
      </c>
      <c r="E476" s="754">
        <v>24</v>
      </c>
      <c r="F476" s="868"/>
      <c r="G476" s="721">
        <f t="shared" si="253"/>
        <v>0</v>
      </c>
      <c r="H476" s="722" t="s">
        <v>129</v>
      </c>
      <c r="I476" s="723">
        <v>0</v>
      </c>
      <c r="J476" s="724">
        <f t="shared" ref="J476:J494" si="255">I476*E476</f>
        <v>0</v>
      </c>
      <c r="K476" s="725"/>
      <c r="L476" s="742">
        <f t="shared" ref="L476:L494" si="256">K476*E476</f>
        <v>0</v>
      </c>
    </row>
    <row r="477" spans="1:12">
      <c r="A477" s="720">
        <f t="shared" ref="A477:A494" si="257">A476+1</f>
        <v>210</v>
      </c>
      <c r="B477" s="827" t="s">
        <v>192</v>
      </c>
      <c r="C477" s="761" t="s">
        <v>133</v>
      </c>
      <c r="D477" s="52" t="s">
        <v>130</v>
      </c>
      <c r="E477" s="754">
        <v>12</v>
      </c>
      <c r="F477" s="868"/>
      <c r="G477" s="721">
        <f t="shared" si="253"/>
        <v>0</v>
      </c>
      <c r="H477" s="722" t="s">
        <v>129</v>
      </c>
      <c r="I477" s="723">
        <v>0</v>
      </c>
      <c r="J477" s="724">
        <f t="shared" si="255"/>
        <v>0</v>
      </c>
      <c r="K477" s="725"/>
      <c r="L477" s="742">
        <f t="shared" si="256"/>
        <v>0</v>
      </c>
    </row>
    <row r="478" spans="1:12">
      <c r="A478" s="720">
        <f t="shared" si="257"/>
        <v>211</v>
      </c>
      <c r="B478" s="827" t="s">
        <v>194</v>
      </c>
      <c r="C478" s="761" t="s">
        <v>134</v>
      </c>
      <c r="D478" s="52" t="s">
        <v>130</v>
      </c>
      <c r="E478" s="754">
        <v>5</v>
      </c>
      <c r="F478" s="868"/>
      <c r="G478" s="721">
        <f t="shared" si="253"/>
        <v>0</v>
      </c>
      <c r="H478" s="722" t="s">
        <v>129</v>
      </c>
      <c r="I478" s="723">
        <v>0</v>
      </c>
      <c r="J478" s="724">
        <f t="shared" si="255"/>
        <v>0</v>
      </c>
      <c r="K478" s="725"/>
      <c r="L478" s="742">
        <f t="shared" si="256"/>
        <v>0</v>
      </c>
    </row>
    <row r="479" spans="1:12">
      <c r="A479" s="720">
        <f t="shared" si="257"/>
        <v>212</v>
      </c>
      <c r="B479" s="827" t="s">
        <v>193</v>
      </c>
      <c r="C479" s="761" t="s">
        <v>135</v>
      </c>
      <c r="D479" s="52" t="s">
        <v>130</v>
      </c>
      <c r="E479" s="754">
        <v>3</v>
      </c>
      <c r="F479" s="868"/>
      <c r="G479" s="721">
        <f t="shared" si="253"/>
        <v>0</v>
      </c>
      <c r="H479" s="722" t="s">
        <v>129</v>
      </c>
      <c r="I479" s="723">
        <v>0</v>
      </c>
      <c r="J479" s="724">
        <f t="shared" si="255"/>
        <v>0</v>
      </c>
      <c r="K479" s="725"/>
      <c r="L479" s="742">
        <f t="shared" si="256"/>
        <v>0</v>
      </c>
    </row>
    <row r="480" spans="1:12">
      <c r="A480" s="720">
        <f t="shared" si="257"/>
        <v>213</v>
      </c>
      <c r="B480" s="827" t="s">
        <v>195</v>
      </c>
      <c r="C480" s="761" t="s">
        <v>136</v>
      </c>
      <c r="D480" s="52" t="s">
        <v>130</v>
      </c>
      <c r="E480" s="754">
        <v>16</v>
      </c>
      <c r="F480" s="868"/>
      <c r="G480" s="721">
        <f t="shared" si="253"/>
        <v>0</v>
      </c>
      <c r="H480" s="722" t="s">
        <v>129</v>
      </c>
      <c r="I480" s="723">
        <v>0</v>
      </c>
      <c r="J480" s="724">
        <f t="shared" si="255"/>
        <v>0</v>
      </c>
      <c r="K480" s="725"/>
      <c r="L480" s="742">
        <f t="shared" si="256"/>
        <v>0</v>
      </c>
    </row>
    <row r="481" spans="1:12">
      <c r="A481" s="720">
        <f t="shared" si="257"/>
        <v>214</v>
      </c>
      <c r="B481" s="827" t="s">
        <v>196</v>
      </c>
      <c r="C481" s="36" t="s">
        <v>137</v>
      </c>
      <c r="D481" s="52" t="s">
        <v>130</v>
      </c>
      <c r="E481" s="754">
        <v>1</v>
      </c>
      <c r="F481" s="868"/>
      <c r="G481" s="721">
        <f t="shared" si="253"/>
        <v>0</v>
      </c>
      <c r="H481" s="722" t="s">
        <v>129</v>
      </c>
      <c r="I481" s="723">
        <v>0</v>
      </c>
      <c r="J481" s="724">
        <f t="shared" si="255"/>
        <v>0</v>
      </c>
      <c r="K481" s="725"/>
      <c r="L481" s="742">
        <f t="shared" si="256"/>
        <v>0</v>
      </c>
    </row>
    <row r="482" spans="1:12">
      <c r="A482" s="720">
        <f t="shared" si="257"/>
        <v>215</v>
      </c>
      <c r="B482" s="827" t="s">
        <v>197</v>
      </c>
      <c r="C482" s="36" t="s">
        <v>138</v>
      </c>
      <c r="D482" s="52" t="s">
        <v>130</v>
      </c>
      <c r="E482" s="754">
        <v>1</v>
      </c>
      <c r="F482" s="868"/>
      <c r="G482" s="721">
        <f t="shared" si="253"/>
        <v>0</v>
      </c>
      <c r="H482" s="722" t="s">
        <v>129</v>
      </c>
      <c r="I482" s="723">
        <v>0</v>
      </c>
      <c r="J482" s="724">
        <f t="shared" si="255"/>
        <v>0</v>
      </c>
      <c r="K482" s="725"/>
      <c r="L482" s="742">
        <f t="shared" si="256"/>
        <v>0</v>
      </c>
    </row>
    <row r="483" spans="1:12">
      <c r="A483" s="720">
        <f t="shared" si="257"/>
        <v>216</v>
      </c>
      <c r="B483" s="827" t="s">
        <v>198</v>
      </c>
      <c r="C483" s="761" t="s">
        <v>139</v>
      </c>
      <c r="D483" s="52" t="s">
        <v>130</v>
      </c>
      <c r="E483" s="754">
        <v>4</v>
      </c>
      <c r="F483" s="868"/>
      <c r="G483" s="721">
        <f t="shared" si="253"/>
        <v>0</v>
      </c>
      <c r="H483" s="722" t="s">
        <v>129</v>
      </c>
      <c r="I483" s="723">
        <v>0</v>
      </c>
      <c r="J483" s="724">
        <f t="shared" si="255"/>
        <v>0</v>
      </c>
      <c r="K483" s="725"/>
      <c r="L483" s="742">
        <f t="shared" si="256"/>
        <v>0</v>
      </c>
    </row>
    <row r="484" spans="1:12">
      <c r="A484" s="720">
        <f t="shared" si="257"/>
        <v>217</v>
      </c>
      <c r="B484" s="827" t="s">
        <v>199</v>
      </c>
      <c r="C484" s="761" t="s">
        <v>140</v>
      </c>
      <c r="D484" s="52" t="s">
        <v>130</v>
      </c>
      <c r="E484" s="754">
        <v>22</v>
      </c>
      <c r="F484" s="868"/>
      <c r="G484" s="721">
        <f t="shared" si="253"/>
        <v>0</v>
      </c>
      <c r="H484" s="722" t="s">
        <v>129</v>
      </c>
      <c r="I484" s="723">
        <v>0</v>
      </c>
      <c r="J484" s="724">
        <f t="shared" si="255"/>
        <v>0</v>
      </c>
      <c r="K484" s="725"/>
      <c r="L484" s="742">
        <f t="shared" si="256"/>
        <v>0</v>
      </c>
    </row>
    <row r="485" spans="1:12">
      <c r="A485" s="720">
        <f t="shared" si="257"/>
        <v>218</v>
      </c>
      <c r="B485" s="827" t="s">
        <v>200</v>
      </c>
      <c r="C485" s="36" t="s">
        <v>141</v>
      </c>
      <c r="D485" s="52" t="s">
        <v>130</v>
      </c>
      <c r="E485" s="754">
        <v>13</v>
      </c>
      <c r="F485" s="868"/>
      <c r="G485" s="721">
        <f t="shared" si="253"/>
        <v>0</v>
      </c>
      <c r="H485" s="722" t="s">
        <v>129</v>
      </c>
      <c r="I485" s="723">
        <v>0</v>
      </c>
      <c r="J485" s="724">
        <f t="shared" si="255"/>
        <v>0</v>
      </c>
      <c r="K485" s="725"/>
      <c r="L485" s="742">
        <f t="shared" si="256"/>
        <v>0</v>
      </c>
    </row>
    <row r="486" spans="1:12">
      <c r="A486" s="720">
        <f t="shared" si="257"/>
        <v>219</v>
      </c>
      <c r="B486" s="827" t="s">
        <v>201</v>
      </c>
      <c r="C486" s="761" t="s">
        <v>142</v>
      </c>
      <c r="D486" s="52" t="s">
        <v>130</v>
      </c>
      <c r="E486" s="754">
        <v>15</v>
      </c>
      <c r="F486" s="868"/>
      <c r="G486" s="721">
        <f t="shared" si="253"/>
        <v>0</v>
      </c>
      <c r="H486" s="722" t="s">
        <v>129</v>
      </c>
      <c r="I486" s="723">
        <v>0</v>
      </c>
      <c r="J486" s="724">
        <f t="shared" si="255"/>
        <v>0</v>
      </c>
      <c r="K486" s="725"/>
      <c r="L486" s="742">
        <f t="shared" si="256"/>
        <v>0</v>
      </c>
    </row>
    <row r="487" spans="1:12">
      <c r="A487" s="720">
        <f t="shared" si="257"/>
        <v>220</v>
      </c>
      <c r="B487" s="827" t="s">
        <v>202</v>
      </c>
      <c r="C487" s="761" t="s">
        <v>143</v>
      </c>
      <c r="D487" s="52" t="s">
        <v>130</v>
      </c>
      <c r="E487" s="754">
        <v>1</v>
      </c>
      <c r="F487" s="868"/>
      <c r="G487" s="721">
        <f t="shared" si="253"/>
        <v>0</v>
      </c>
      <c r="H487" s="722" t="s">
        <v>129</v>
      </c>
      <c r="I487" s="723">
        <v>0</v>
      </c>
      <c r="J487" s="724">
        <f t="shared" si="255"/>
        <v>0</v>
      </c>
      <c r="K487" s="725"/>
      <c r="L487" s="742">
        <f t="shared" si="256"/>
        <v>0</v>
      </c>
    </row>
    <row r="488" spans="1:12">
      <c r="A488" s="720">
        <f t="shared" si="257"/>
        <v>221</v>
      </c>
      <c r="B488" s="827" t="s">
        <v>203</v>
      </c>
      <c r="C488" s="761" t="s">
        <v>144</v>
      </c>
      <c r="D488" s="52" t="s">
        <v>130</v>
      </c>
      <c r="E488" s="754">
        <v>5</v>
      </c>
      <c r="F488" s="868"/>
      <c r="G488" s="721">
        <f t="shared" si="253"/>
        <v>0</v>
      </c>
      <c r="H488" s="722" t="s">
        <v>129</v>
      </c>
      <c r="I488" s="723">
        <v>0</v>
      </c>
      <c r="J488" s="724">
        <f t="shared" si="255"/>
        <v>0</v>
      </c>
      <c r="K488" s="725"/>
      <c r="L488" s="742">
        <f t="shared" si="256"/>
        <v>0</v>
      </c>
    </row>
    <row r="489" spans="1:12">
      <c r="A489" s="720">
        <f t="shared" si="257"/>
        <v>222</v>
      </c>
      <c r="B489" s="827" t="s">
        <v>204</v>
      </c>
      <c r="C489" s="761" t="s">
        <v>145</v>
      </c>
      <c r="D489" s="52" t="s">
        <v>130</v>
      </c>
      <c r="E489" s="754">
        <v>1</v>
      </c>
      <c r="F489" s="868"/>
      <c r="G489" s="721">
        <f t="shared" si="253"/>
        <v>0</v>
      </c>
      <c r="H489" s="722" t="s">
        <v>129</v>
      </c>
      <c r="I489" s="723">
        <v>0</v>
      </c>
      <c r="J489" s="724">
        <f t="shared" si="255"/>
        <v>0</v>
      </c>
      <c r="K489" s="725"/>
      <c r="L489" s="742">
        <f t="shared" si="256"/>
        <v>0</v>
      </c>
    </row>
    <row r="490" spans="1:12">
      <c r="A490" s="720">
        <f t="shared" si="257"/>
        <v>223</v>
      </c>
      <c r="B490" s="827" t="s">
        <v>205</v>
      </c>
      <c r="C490" s="761" t="s">
        <v>146</v>
      </c>
      <c r="D490" s="52" t="s">
        <v>130</v>
      </c>
      <c r="E490" s="754">
        <v>1</v>
      </c>
      <c r="F490" s="868"/>
      <c r="G490" s="721">
        <f t="shared" si="253"/>
        <v>0</v>
      </c>
      <c r="H490" s="722" t="s">
        <v>129</v>
      </c>
      <c r="I490" s="723">
        <v>0</v>
      </c>
      <c r="J490" s="724">
        <f t="shared" si="255"/>
        <v>0</v>
      </c>
      <c r="K490" s="725"/>
      <c r="L490" s="742">
        <f t="shared" si="256"/>
        <v>0</v>
      </c>
    </row>
    <row r="491" spans="1:12">
      <c r="A491" s="720">
        <f t="shared" si="257"/>
        <v>224</v>
      </c>
      <c r="B491" s="827" t="s">
        <v>206</v>
      </c>
      <c r="C491" s="761" t="s">
        <v>147</v>
      </c>
      <c r="D491" s="52" t="s">
        <v>130</v>
      </c>
      <c r="E491" s="754">
        <v>1</v>
      </c>
      <c r="F491" s="868"/>
      <c r="G491" s="721">
        <f t="shared" si="253"/>
        <v>0</v>
      </c>
      <c r="H491" s="722" t="s">
        <v>129</v>
      </c>
      <c r="I491" s="723">
        <v>0</v>
      </c>
      <c r="J491" s="724">
        <f t="shared" si="255"/>
        <v>0</v>
      </c>
      <c r="K491" s="725"/>
      <c r="L491" s="742">
        <f t="shared" si="256"/>
        <v>0</v>
      </c>
    </row>
    <row r="492" spans="1:12" ht="26">
      <c r="A492" s="720">
        <f t="shared" si="257"/>
        <v>225</v>
      </c>
      <c r="B492" s="827" t="s">
        <v>207</v>
      </c>
      <c r="C492" s="36" t="s">
        <v>148</v>
      </c>
      <c r="D492" s="52" t="s">
        <v>130</v>
      </c>
      <c r="E492" s="754">
        <v>2</v>
      </c>
      <c r="F492" s="868"/>
      <c r="G492" s="721">
        <f t="shared" si="253"/>
        <v>0</v>
      </c>
      <c r="H492" s="722" t="s">
        <v>129</v>
      </c>
      <c r="I492" s="723">
        <v>0</v>
      </c>
      <c r="J492" s="724">
        <f t="shared" si="255"/>
        <v>0</v>
      </c>
      <c r="K492" s="725"/>
      <c r="L492" s="742">
        <f t="shared" si="256"/>
        <v>0</v>
      </c>
    </row>
    <row r="493" spans="1:12">
      <c r="A493" s="720">
        <f t="shared" si="257"/>
        <v>226</v>
      </c>
      <c r="B493" s="827" t="s">
        <v>208</v>
      </c>
      <c r="C493" s="761" t="s">
        <v>149</v>
      </c>
      <c r="D493" s="52" t="s">
        <v>130</v>
      </c>
      <c r="E493" s="754">
        <v>1</v>
      </c>
      <c r="F493" s="868"/>
      <c r="G493" s="721">
        <f t="shared" si="253"/>
        <v>0</v>
      </c>
      <c r="H493" s="722" t="s">
        <v>129</v>
      </c>
      <c r="I493" s="723">
        <v>0</v>
      </c>
      <c r="J493" s="724">
        <f t="shared" si="255"/>
        <v>0</v>
      </c>
      <c r="K493" s="725"/>
      <c r="L493" s="742">
        <f t="shared" si="256"/>
        <v>0</v>
      </c>
    </row>
    <row r="494" spans="1:12" ht="24.5" customHeight="1">
      <c r="A494" s="720">
        <f t="shared" si="257"/>
        <v>227</v>
      </c>
      <c r="B494" s="827" t="s">
        <v>209</v>
      </c>
      <c r="C494" s="36" t="s">
        <v>150</v>
      </c>
      <c r="D494" s="52" t="s">
        <v>130</v>
      </c>
      <c r="E494" s="754">
        <v>4</v>
      </c>
      <c r="F494" s="868"/>
      <c r="G494" s="721">
        <f t="shared" si="253"/>
        <v>0</v>
      </c>
      <c r="H494" s="722" t="s">
        <v>129</v>
      </c>
      <c r="I494" s="723">
        <v>0</v>
      </c>
      <c r="J494" s="724">
        <f t="shared" si="255"/>
        <v>0</v>
      </c>
      <c r="K494" s="725"/>
      <c r="L494" s="742">
        <f t="shared" si="256"/>
        <v>0</v>
      </c>
    </row>
    <row r="495" spans="1:12" ht="6.5" customHeight="1">
      <c r="A495" s="720"/>
      <c r="B495" s="827"/>
      <c r="C495" s="36"/>
      <c r="D495" s="52"/>
      <c r="E495" s="754"/>
      <c r="F495" s="58"/>
      <c r="G495" s="99"/>
      <c r="H495" s="58"/>
      <c r="I495" s="58"/>
      <c r="J495" s="735"/>
      <c r="K495" s="717"/>
      <c r="L495" s="740"/>
    </row>
    <row r="496" spans="1:12" ht="17.5" customHeight="1">
      <c r="A496" s="715"/>
      <c r="B496" s="715"/>
      <c r="C496" s="68" t="s">
        <v>169</v>
      </c>
      <c r="D496" s="69"/>
      <c r="E496" s="900"/>
      <c r="F496" s="70"/>
      <c r="G496" s="101">
        <f>SUM(G498:G512)</f>
        <v>0</v>
      </c>
      <c r="H496" s="716"/>
      <c r="I496" s="717"/>
      <c r="J496" s="828">
        <f>SUM(J498:J512)</f>
        <v>0</v>
      </c>
      <c r="K496" s="717"/>
      <c r="L496" s="719">
        <f>SUM(L498:L512)</f>
        <v>0</v>
      </c>
    </row>
    <row r="497" spans="1:12">
      <c r="A497" s="715"/>
      <c r="B497" s="766" t="s">
        <v>153</v>
      </c>
      <c r="C497" s="715"/>
      <c r="D497" s="69"/>
      <c r="E497" s="900"/>
      <c r="F497" s="70"/>
      <c r="G497" s="101"/>
      <c r="H497" s="716"/>
      <c r="I497" s="717"/>
      <c r="J497" s="718"/>
      <c r="K497" s="717"/>
      <c r="L497" s="719"/>
    </row>
    <row r="498" spans="1:12" ht="26">
      <c r="A498" s="720">
        <f>A494+1</f>
        <v>228</v>
      </c>
      <c r="B498" s="827" t="s">
        <v>210</v>
      </c>
      <c r="C498" s="36" t="s">
        <v>152</v>
      </c>
      <c r="D498" s="52" t="s">
        <v>130</v>
      </c>
      <c r="E498" s="754">
        <v>12</v>
      </c>
      <c r="F498" s="868"/>
      <c r="G498" s="721">
        <f t="shared" ref="G498:G512" si="258">F498*E498</f>
        <v>0</v>
      </c>
      <c r="H498" s="722" t="s">
        <v>129</v>
      </c>
      <c r="I498" s="723">
        <v>0</v>
      </c>
      <c r="J498" s="724">
        <f>I498*E498</f>
        <v>0</v>
      </c>
      <c r="K498" s="725"/>
      <c r="L498" s="742">
        <f>K498*E498</f>
        <v>0</v>
      </c>
    </row>
    <row r="499" spans="1:12" ht="26">
      <c r="A499" s="720">
        <f>A498+1</f>
        <v>229</v>
      </c>
      <c r="B499" s="827" t="s">
        <v>211</v>
      </c>
      <c r="C499" s="36" t="s">
        <v>154</v>
      </c>
      <c r="D499" s="52" t="s">
        <v>130</v>
      </c>
      <c r="E499" s="754">
        <v>27</v>
      </c>
      <c r="F499" s="868"/>
      <c r="G499" s="721">
        <f t="shared" si="258"/>
        <v>0</v>
      </c>
      <c r="H499" s="722" t="s">
        <v>129</v>
      </c>
      <c r="I499" s="723">
        <v>0</v>
      </c>
      <c r="J499" s="724">
        <f>I499*E499</f>
        <v>0</v>
      </c>
      <c r="K499" s="725"/>
      <c r="L499" s="740"/>
    </row>
    <row r="500" spans="1:12">
      <c r="A500" s="720">
        <f>A499+1</f>
        <v>230</v>
      </c>
      <c r="B500" s="827" t="s">
        <v>212</v>
      </c>
      <c r="C500" s="761" t="s">
        <v>155</v>
      </c>
      <c r="D500" s="52" t="s">
        <v>130</v>
      </c>
      <c r="E500" s="754">
        <v>6</v>
      </c>
      <c r="F500" s="868"/>
      <c r="G500" s="721">
        <f t="shared" si="258"/>
        <v>0</v>
      </c>
      <c r="H500" s="722" t="s">
        <v>129</v>
      </c>
      <c r="I500" s="717"/>
      <c r="J500" s="735"/>
      <c r="K500" s="717"/>
      <c r="L500" s="740"/>
    </row>
    <row r="501" spans="1:12">
      <c r="A501" s="720">
        <f>A500+1</f>
        <v>231</v>
      </c>
      <c r="B501" s="827" t="s">
        <v>213</v>
      </c>
      <c r="C501" s="761" t="s">
        <v>156</v>
      </c>
      <c r="D501" s="52" t="s">
        <v>130</v>
      </c>
      <c r="E501" s="754">
        <v>46</v>
      </c>
      <c r="F501" s="868"/>
      <c r="G501" s="721">
        <f t="shared" si="258"/>
        <v>0</v>
      </c>
      <c r="H501" s="722" t="s">
        <v>129</v>
      </c>
      <c r="I501" s="717"/>
      <c r="J501" s="735"/>
      <c r="K501" s="717"/>
      <c r="L501" s="740"/>
    </row>
    <row r="502" spans="1:12">
      <c r="A502" s="720">
        <f t="shared" ref="A502:A504" si="259">A501+1</f>
        <v>232</v>
      </c>
      <c r="B502" s="827" t="s">
        <v>214</v>
      </c>
      <c r="C502" s="761" t="s">
        <v>157</v>
      </c>
      <c r="D502" s="52" t="s">
        <v>130</v>
      </c>
      <c r="E502" s="754">
        <v>20</v>
      </c>
      <c r="F502" s="868"/>
      <c r="G502" s="721">
        <f t="shared" si="258"/>
        <v>0</v>
      </c>
      <c r="H502" s="722" t="s">
        <v>129</v>
      </c>
      <c r="I502" s="717"/>
      <c r="J502" s="735"/>
      <c r="K502" s="717"/>
      <c r="L502" s="740"/>
    </row>
    <row r="503" spans="1:12" ht="26">
      <c r="A503" s="720">
        <f t="shared" si="259"/>
        <v>233</v>
      </c>
      <c r="B503" s="827" t="s">
        <v>215</v>
      </c>
      <c r="C503" s="36" t="s">
        <v>158</v>
      </c>
      <c r="D503" s="52" t="s">
        <v>130</v>
      </c>
      <c r="E503" s="754">
        <v>2</v>
      </c>
      <c r="F503" s="868"/>
      <c r="G503" s="721">
        <f t="shared" si="258"/>
        <v>0</v>
      </c>
      <c r="H503" s="722" t="s">
        <v>129</v>
      </c>
      <c r="I503" s="717"/>
      <c r="J503" s="735"/>
      <c r="K503" s="717"/>
      <c r="L503" s="740"/>
    </row>
    <row r="504" spans="1:12">
      <c r="A504" s="720">
        <f t="shared" si="259"/>
        <v>234</v>
      </c>
      <c r="B504" s="827" t="s">
        <v>216</v>
      </c>
      <c r="C504" s="761" t="s">
        <v>159</v>
      </c>
      <c r="D504" s="52" t="s">
        <v>130</v>
      </c>
      <c r="E504" s="754">
        <v>1</v>
      </c>
      <c r="F504" s="868"/>
      <c r="G504" s="721">
        <f t="shared" si="258"/>
        <v>0</v>
      </c>
      <c r="H504" s="722" t="s">
        <v>129</v>
      </c>
      <c r="I504" s="717"/>
      <c r="J504" s="735"/>
      <c r="K504" s="717"/>
      <c r="L504" s="740"/>
    </row>
    <row r="505" spans="1:12">
      <c r="A505" s="720">
        <f t="shared" ref="A505:A512" si="260">A504+1</f>
        <v>235</v>
      </c>
      <c r="B505" s="827" t="s">
        <v>217</v>
      </c>
      <c r="C505" s="761" t="s">
        <v>160</v>
      </c>
      <c r="D505" s="52" t="s">
        <v>130</v>
      </c>
      <c r="E505" s="754">
        <v>1</v>
      </c>
      <c r="F505" s="868"/>
      <c r="G505" s="721">
        <f t="shared" si="258"/>
        <v>0</v>
      </c>
      <c r="H505" s="722" t="s">
        <v>129</v>
      </c>
      <c r="I505" s="717"/>
      <c r="J505" s="735"/>
      <c r="K505" s="717"/>
      <c r="L505" s="740"/>
    </row>
    <row r="506" spans="1:12">
      <c r="A506" s="720">
        <f t="shared" si="260"/>
        <v>236</v>
      </c>
      <c r="B506" s="827" t="s">
        <v>218</v>
      </c>
      <c r="C506" s="761" t="s">
        <v>161</v>
      </c>
      <c r="D506" s="52" t="s">
        <v>130</v>
      </c>
      <c r="E506" s="754">
        <v>2</v>
      </c>
      <c r="F506" s="868"/>
      <c r="G506" s="721">
        <f t="shared" si="258"/>
        <v>0</v>
      </c>
      <c r="H506" s="722" t="s">
        <v>129</v>
      </c>
      <c r="I506" s="717"/>
      <c r="J506" s="735"/>
      <c r="K506" s="717"/>
      <c r="L506" s="740"/>
    </row>
    <row r="507" spans="1:12">
      <c r="A507" s="720">
        <f t="shared" si="260"/>
        <v>237</v>
      </c>
      <c r="B507" s="827" t="s">
        <v>219</v>
      </c>
      <c r="C507" s="761" t="s">
        <v>162</v>
      </c>
      <c r="D507" s="52" t="s">
        <v>130</v>
      </c>
      <c r="E507" s="754">
        <v>1</v>
      </c>
      <c r="F507" s="868"/>
      <c r="G507" s="721">
        <f t="shared" si="258"/>
        <v>0</v>
      </c>
      <c r="H507" s="722" t="s">
        <v>129</v>
      </c>
      <c r="I507" s="717"/>
      <c r="J507" s="735"/>
      <c r="K507" s="717"/>
      <c r="L507" s="740"/>
    </row>
    <row r="508" spans="1:12" ht="26">
      <c r="A508" s="720">
        <f t="shared" si="260"/>
        <v>238</v>
      </c>
      <c r="B508" s="827" t="s">
        <v>220</v>
      </c>
      <c r="C508" s="36" t="s">
        <v>163</v>
      </c>
      <c r="D508" s="52" t="s">
        <v>130</v>
      </c>
      <c r="E508" s="754">
        <v>2</v>
      </c>
      <c r="F508" s="868"/>
      <c r="G508" s="721">
        <f t="shared" si="258"/>
        <v>0</v>
      </c>
      <c r="H508" s="722" t="s">
        <v>129</v>
      </c>
      <c r="I508" s="717"/>
      <c r="J508" s="735"/>
      <c r="K508" s="717"/>
      <c r="L508" s="740"/>
    </row>
    <row r="509" spans="1:12">
      <c r="A509" s="720">
        <f t="shared" si="260"/>
        <v>239</v>
      </c>
      <c r="B509" s="827" t="s">
        <v>221</v>
      </c>
      <c r="C509" s="761" t="s">
        <v>164</v>
      </c>
      <c r="D509" s="52" t="s">
        <v>130</v>
      </c>
      <c r="E509" s="754">
        <v>1</v>
      </c>
      <c r="F509" s="868"/>
      <c r="G509" s="721">
        <f t="shared" si="258"/>
        <v>0</v>
      </c>
      <c r="H509" s="722" t="s">
        <v>129</v>
      </c>
      <c r="I509" s="717"/>
      <c r="J509" s="735"/>
      <c r="K509" s="717"/>
      <c r="L509" s="740"/>
    </row>
    <row r="510" spans="1:12" ht="26">
      <c r="A510" s="720">
        <f t="shared" si="260"/>
        <v>240</v>
      </c>
      <c r="B510" s="827" t="s">
        <v>222</v>
      </c>
      <c r="C510" s="36" t="s">
        <v>165</v>
      </c>
      <c r="D510" s="52" t="s">
        <v>130</v>
      </c>
      <c r="E510" s="754">
        <v>1</v>
      </c>
      <c r="F510" s="868"/>
      <c r="G510" s="721">
        <f t="shared" si="258"/>
        <v>0</v>
      </c>
      <c r="H510" s="722" t="s">
        <v>129</v>
      </c>
      <c r="I510" s="717"/>
      <c r="J510" s="735"/>
      <c r="K510" s="717"/>
      <c r="L510" s="740"/>
    </row>
    <row r="511" spans="1:12">
      <c r="A511" s="720">
        <f t="shared" si="260"/>
        <v>241</v>
      </c>
      <c r="B511" s="827" t="s">
        <v>223</v>
      </c>
      <c r="C511" s="761" t="s">
        <v>166</v>
      </c>
      <c r="D511" s="52" t="s">
        <v>130</v>
      </c>
      <c r="E511" s="754">
        <v>1</v>
      </c>
      <c r="F511" s="868"/>
      <c r="G511" s="721">
        <f t="shared" si="258"/>
        <v>0</v>
      </c>
      <c r="H511" s="722" t="s">
        <v>129</v>
      </c>
      <c r="I511" s="717"/>
      <c r="J511" s="735"/>
      <c r="K511" s="717"/>
      <c r="L511" s="740"/>
    </row>
    <row r="512" spans="1:12" ht="24.5" customHeight="1">
      <c r="A512" s="720">
        <f t="shared" si="260"/>
        <v>242</v>
      </c>
      <c r="B512" s="827" t="s">
        <v>224</v>
      </c>
      <c r="C512" s="36" t="s">
        <v>167</v>
      </c>
      <c r="D512" s="52" t="s">
        <v>130</v>
      </c>
      <c r="E512" s="754">
        <v>2</v>
      </c>
      <c r="F512" s="868"/>
      <c r="G512" s="721">
        <f t="shared" si="258"/>
        <v>0</v>
      </c>
      <c r="H512" s="722" t="s">
        <v>129</v>
      </c>
      <c r="I512" s="717"/>
      <c r="J512" s="735"/>
      <c r="K512" s="717"/>
      <c r="L512" s="740"/>
    </row>
    <row r="513" spans="1:12" ht="10.75" customHeight="1">
      <c r="A513" s="715"/>
      <c r="B513" s="715"/>
      <c r="C513" s="715"/>
      <c r="D513" s="748"/>
      <c r="E513" s="888"/>
      <c r="F513" s="715"/>
      <c r="G513" s="734"/>
      <c r="H513" s="715"/>
      <c r="I513" s="717"/>
      <c r="J513" s="735"/>
      <c r="K513" s="717"/>
      <c r="L513" s="740"/>
    </row>
    <row r="514" spans="1:12" ht="19.75" customHeight="1">
      <c r="A514" s="715"/>
      <c r="B514" s="715"/>
      <c r="C514" s="68" t="s">
        <v>170</v>
      </c>
      <c r="D514" s="69"/>
      <c r="E514" s="900"/>
      <c r="F514" s="70"/>
      <c r="G514" s="101">
        <f>SUM(G516:G548)</f>
        <v>0</v>
      </c>
      <c r="H514" s="716"/>
      <c r="I514" s="717"/>
      <c r="J514" s="718">
        <f>SUM(J516:J548)</f>
        <v>0</v>
      </c>
      <c r="K514" s="717"/>
      <c r="L514" s="719">
        <f>SUM(L516:L548)</f>
        <v>0</v>
      </c>
    </row>
    <row r="515" spans="1:12">
      <c r="A515" s="715"/>
      <c r="B515" s="766" t="s">
        <v>153</v>
      </c>
      <c r="C515" s="715"/>
      <c r="D515" s="69"/>
      <c r="E515" s="900"/>
      <c r="F515" s="70"/>
      <c r="G515" s="101"/>
      <c r="H515" s="716"/>
      <c r="I515" s="717"/>
      <c r="J515" s="718"/>
      <c r="K515" s="717"/>
      <c r="L515" s="719"/>
    </row>
    <row r="516" spans="1:12" ht="28.75" customHeight="1">
      <c r="A516" s="720">
        <f>A512+1</f>
        <v>243</v>
      </c>
      <c r="B516" s="827" t="s">
        <v>173</v>
      </c>
      <c r="C516" s="36" t="s">
        <v>171</v>
      </c>
      <c r="D516" s="52" t="s">
        <v>172</v>
      </c>
      <c r="E516" s="754">
        <v>1</v>
      </c>
      <c r="F516" s="868"/>
      <c r="G516" s="721">
        <f t="shared" ref="G516:G548" si="261">F516*E516</f>
        <v>0</v>
      </c>
      <c r="H516" s="722" t="s">
        <v>129</v>
      </c>
      <c r="I516" s="723">
        <v>0</v>
      </c>
      <c r="J516" s="724">
        <f t="shared" ref="J516:J547" si="262">I516*E516</f>
        <v>0</v>
      </c>
      <c r="K516" s="725"/>
      <c r="L516" s="742">
        <f t="shared" ref="L516:L547" si="263">K516*E516</f>
        <v>0</v>
      </c>
    </row>
    <row r="517" spans="1:12" ht="28.75" customHeight="1">
      <c r="A517" s="720">
        <f>A516+1</f>
        <v>244</v>
      </c>
      <c r="B517" s="827" t="s">
        <v>174</v>
      </c>
      <c r="C517" s="36" t="s">
        <v>177</v>
      </c>
      <c r="D517" s="52" t="s">
        <v>172</v>
      </c>
      <c r="E517" s="754">
        <v>1</v>
      </c>
      <c r="F517" s="868"/>
      <c r="G517" s="721">
        <f t="shared" si="261"/>
        <v>0</v>
      </c>
      <c r="H517" s="727" t="s">
        <v>129</v>
      </c>
      <c r="I517" s="815">
        <v>0</v>
      </c>
      <c r="J517" s="724">
        <f t="shared" si="262"/>
        <v>0</v>
      </c>
      <c r="K517" s="725"/>
      <c r="L517" s="742">
        <f t="shared" si="263"/>
        <v>0</v>
      </c>
    </row>
    <row r="518" spans="1:12" ht="17.5" customHeight="1">
      <c r="A518" s="720">
        <f t="shared" ref="A518:A548" si="264">A517+1</f>
        <v>245</v>
      </c>
      <c r="B518" s="827" t="s">
        <v>175</v>
      </c>
      <c r="C518" s="54" t="s">
        <v>178</v>
      </c>
      <c r="D518" s="52" t="s">
        <v>172</v>
      </c>
      <c r="E518" s="754">
        <v>1</v>
      </c>
      <c r="F518" s="868"/>
      <c r="G518" s="721">
        <f t="shared" si="261"/>
        <v>0</v>
      </c>
      <c r="H518" s="727" t="s">
        <v>129</v>
      </c>
      <c r="I518" s="815">
        <v>0</v>
      </c>
      <c r="J518" s="724">
        <f t="shared" si="262"/>
        <v>0</v>
      </c>
      <c r="K518" s="725"/>
      <c r="L518" s="742">
        <f t="shared" si="263"/>
        <v>0</v>
      </c>
    </row>
    <row r="519" spans="1:12">
      <c r="A519" s="720">
        <f t="shared" si="264"/>
        <v>246</v>
      </c>
      <c r="B519" s="827" t="s">
        <v>176</v>
      </c>
      <c r="C519" s="54" t="s">
        <v>179</v>
      </c>
      <c r="D519" s="52" t="s">
        <v>172</v>
      </c>
      <c r="E519" s="754">
        <v>1</v>
      </c>
      <c r="F519" s="868"/>
      <c r="G519" s="721">
        <f t="shared" si="261"/>
        <v>0</v>
      </c>
      <c r="H519" s="727" t="s">
        <v>129</v>
      </c>
      <c r="I519" s="815">
        <v>0</v>
      </c>
      <c r="J519" s="724">
        <f t="shared" si="262"/>
        <v>0</v>
      </c>
      <c r="K519" s="725"/>
      <c r="L519" s="742">
        <f t="shared" si="263"/>
        <v>0</v>
      </c>
    </row>
    <row r="520" spans="1:12" ht="16.25" customHeight="1">
      <c r="A520" s="720">
        <f t="shared" si="264"/>
        <v>247</v>
      </c>
      <c r="B520" s="827" t="s">
        <v>185</v>
      </c>
      <c r="C520" s="54" t="s">
        <v>180</v>
      </c>
      <c r="D520" s="52" t="s">
        <v>172</v>
      </c>
      <c r="E520" s="754">
        <v>2</v>
      </c>
      <c r="F520" s="868"/>
      <c r="G520" s="721">
        <f t="shared" si="261"/>
        <v>0</v>
      </c>
      <c r="H520" s="727" t="s">
        <v>129</v>
      </c>
      <c r="I520" s="815">
        <v>0</v>
      </c>
      <c r="J520" s="724">
        <f t="shared" si="262"/>
        <v>0</v>
      </c>
      <c r="K520" s="725"/>
      <c r="L520" s="742">
        <f t="shared" si="263"/>
        <v>0</v>
      </c>
    </row>
    <row r="521" spans="1:12" ht="25.75" customHeight="1">
      <c r="A521" s="720">
        <f t="shared" si="264"/>
        <v>248</v>
      </c>
      <c r="B521" s="827" t="s">
        <v>186</v>
      </c>
      <c r="C521" s="36" t="s">
        <v>181</v>
      </c>
      <c r="D521" s="52" t="s">
        <v>172</v>
      </c>
      <c r="E521" s="754">
        <v>10</v>
      </c>
      <c r="F521" s="868"/>
      <c r="G521" s="721">
        <f t="shared" si="261"/>
        <v>0</v>
      </c>
      <c r="H521" s="727" t="s">
        <v>129</v>
      </c>
      <c r="I521" s="815">
        <v>0</v>
      </c>
      <c r="J521" s="724">
        <f t="shared" si="262"/>
        <v>0</v>
      </c>
      <c r="K521" s="725"/>
      <c r="L521" s="742">
        <f t="shared" si="263"/>
        <v>0</v>
      </c>
    </row>
    <row r="522" spans="1:12" ht="16.25" customHeight="1">
      <c r="A522" s="720">
        <f t="shared" si="264"/>
        <v>249</v>
      </c>
      <c r="B522" s="827" t="s">
        <v>187</v>
      </c>
      <c r="C522" s="54" t="s">
        <v>182</v>
      </c>
      <c r="D522" s="52" t="s">
        <v>172</v>
      </c>
      <c r="E522" s="754">
        <v>24</v>
      </c>
      <c r="F522" s="868"/>
      <c r="G522" s="721">
        <f t="shared" si="261"/>
        <v>0</v>
      </c>
      <c r="H522" s="727" t="s">
        <v>129</v>
      </c>
      <c r="I522" s="815">
        <v>0</v>
      </c>
      <c r="J522" s="724">
        <f t="shared" si="262"/>
        <v>0</v>
      </c>
      <c r="K522" s="725"/>
      <c r="L522" s="742">
        <f t="shared" si="263"/>
        <v>0</v>
      </c>
    </row>
    <row r="523" spans="1:12" ht="16.25" customHeight="1">
      <c r="A523" s="720">
        <f t="shared" si="264"/>
        <v>250</v>
      </c>
      <c r="B523" s="827" t="s">
        <v>188</v>
      </c>
      <c r="C523" s="54" t="s">
        <v>183</v>
      </c>
      <c r="D523" s="52" t="s">
        <v>172</v>
      </c>
      <c r="E523" s="754">
        <v>12</v>
      </c>
      <c r="F523" s="868"/>
      <c r="G523" s="721">
        <f t="shared" si="261"/>
        <v>0</v>
      </c>
      <c r="H523" s="727" t="s">
        <v>129</v>
      </c>
      <c r="I523" s="815">
        <v>0</v>
      </c>
      <c r="J523" s="724">
        <f t="shared" si="262"/>
        <v>0</v>
      </c>
      <c r="K523" s="725"/>
      <c r="L523" s="742">
        <f t="shared" si="263"/>
        <v>0</v>
      </c>
    </row>
    <row r="524" spans="1:12" ht="16.25" customHeight="1">
      <c r="A524" s="720">
        <f t="shared" si="264"/>
        <v>251</v>
      </c>
      <c r="B524" s="827" t="s">
        <v>189</v>
      </c>
      <c r="C524" s="54" t="s">
        <v>184</v>
      </c>
      <c r="D524" s="52" t="s">
        <v>172</v>
      </c>
      <c r="E524" s="754">
        <v>1</v>
      </c>
      <c r="F524" s="868"/>
      <c r="G524" s="721">
        <f t="shared" si="261"/>
        <v>0</v>
      </c>
      <c r="H524" s="727" t="s">
        <v>129</v>
      </c>
      <c r="I524" s="815">
        <v>0</v>
      </c>
      <c r="J524" s="724">
        <f t="shared" si="262"/>
        <v>0</v>
      </c>
      <c r="K524" s="725"/>
      <c r="L524" s="742">
        <f t="shared" si="263"/>
        <v>0</v>
      </c>
    </row>
    <row r="525" spans="1:12">
      <c r="A525" s="720">
        <f t="shared" si="264"/>
        <v>252</v>
      </c>
      <c r="B525" s="827" t="s">
        <v>225</v>
      </c>
      <c r="C525" s="54" t="s">
        <v>227</v>
      </c>
      <c r="D525" s="52" t="s">
        <v>172</v>
      </c>
      <c r="E525" s="754">
        <v>1</v>
      </c>
      <c r="F525" s="868"/>
      <c r="G525" s="721">
        <f t="shared" si="261"/>
        <v>0</v>
      </c>
      <c r="H525" s="727" t="s">
        <v>129</v>
      </c>
      <c r="I525" s="815">
        <v>0</v>
      </c>
      <c r="J525" s="724">
        <f t="shared" si="262"/>
        <v>0</v>
      </c>
      <c r="K525" s="725"/>
      <c r="L525" s="742">
        <f t="shared" si="263"/>
        <v>0</v>
      </c>
    </row>
    <row r="526" spans="1:12" ht="17.5" customHeight="1">
      <c r="A526" s="720">
        <f t="shared" si="264"/>
        <v>253</v>
      </c>
      <c r="B526" s="827" t="s">
        <v>226</v>
      </c>
      <c r="C526" s="54" t="s">
        <v>228</v>
      </c>
      <c r="D526" s="52" t="s">
        <v>172</v>
      </c>
      <c r="E526" s="754">
        <v>1</v>
      </c>
      <c r="F526" s="868"/>
      <c r="G526" s="721">
        <f t="shared" si="261"/>
        <v>0</v>
      </c>
      <c r="H526" s="727" t="s">
        <v>129</v>
      </c>
      <c r="I526" s="815">
        <v>0</v>
      </c>
      <c r="J526" s="724">
        <f t="shared" si="262"/>
        <v>0</v>
      </c>
      <c r="K526" s="725"/>
      <c r="L526" s="742">
        <f t="shared" si="263"/>
        <v>0</v>
      </c>
    </row>
    <row r="527" spans="1:12" ht="25.75" customHeight="1">
      <c r="A527" s="720">
        <f t="shared" si="264"/>
        <v>254</v>
      </c>
      <c r="B527" s="827" t="s">
        <v>229</v>
      </c>
      <c r="C527" s="36" t="s">
        <v>230</v>
      </c>
      <c r="D527" s="52" t="s">
        <v>172</v>
      </c>
      <c r="E527" s="754">
        <v>6</v>
      </c>
      <c r="F527" s="878"/>
      <c r="G527" s="721">
        <f t="shared" si="261"/>
        <v>0</v>
      </c>
      <c r="H527" s="727" t="s">
        <v>129</v>
      </c>
      <c r="I527" s="815">
        <v>0</v>
      </c>
      <c r="J527" s="724">
        <f t="shared" si="262"/>
        <v>0</v>
      </c>
      <c r="K527" s="725"/>
      <c r="L527" s="742">
        <f t="shared" si="263"/>
        <v>0</v>
      </c>
    </row>
    <row r="528" spans="1:12" ht="17.5" customHeight="1">
      <c r="A528" s="720">
        <f t="shared" si="264"/>
        <v>255</v>
      </c>
      <c r="B528" s="827" t="s">
        <v>232</v>
      </c>
      <c r="C528" s="36" t="s">
        <v>231</v>
      </c>
      <c r="D528" s="52" t="s">
        <v>172</v>
      </c>
      <c r="E528" s="754">
        <v>2</v>
      </c>
      <c r="F528" s="878"/>
      <c r="G528" s="721">
        <f t="shared" si="261"/>
        <v>0</v>
      </c>
      <c r="H528" s="727" t="s">
        <v>129</v>
      </c>
      <c r="I528" s="815">
        <v>0</v>
      </c>
      <c r="J528" s="724">
        <f t="shared" si="262"/>
        <v>0</v>
      </c>
      <c r="K528" s="725"/>
      <c r="L528" s="742">
        <f t="shared" si="263"/>
        <v>0</v>
      </c>
    </row>
    <row r="529" spans="1:12" ht="17.5" customHeight="1">
      <c r="A529" s="720">
        <f t="shared" si="264"/>
        <v>256</v>
      </c>
      <c r="B529" s="827" t="s">
        <v>233</v>
      </c>
      <c r="C529" s="36" t="s">
        <v>234</v>
      </c>
      <c r="D529" s="52" t="s">
        <v>172</v>
      </c>
      <c r="E529" s="754">
        <v>1</v>
      </c>
      <c r="F529" s="878"/>
      <c r="G529" s="721">
        <f t="shared" si="261"/>
        <v>0</v>
      </c>
      <c r="H529" s="727" t="s">
        <v>129</v>
      </c>
      <c r="I529" s="815">
        <v>0</v>
      </c>
      <c r="J529" s="724">
        <f t="shared" si="262"/>
        <v>0</v>
      </c>
      <c r="K529" s="725"/>
      <c r="L529" s="742">
        <f t="shared" si="263"/>
        <v>0</v>
      </c>
    </row>
    <row r="530" spans="1:12" ht="17.5" customHeight="1">
      <c r="A530" s="720">
        <f t="shared" si="264"/>
        <v>257</v>
      </c>
      <c r="B530" s="827" t="s">
        <v>235</v>
      </c>
      <c r="C530" s="36" t="s">
        <v>236</v>
      </c>
      <c r="D530" s="52" t="s">
        <v>172</v>
      </c>
      <c r="E530" s="754">
        <v>1</v>
      </c>
      <c r="F530" s="878"/>
      <c r="G530" s="721">
        <f t="shared" si="261"/>
        <v>0</v>
      </c>
      <c r="H530" s="727" t="s">
        <v>129</v>
      </c>
      <c r="I530" s="815">
        <v>0</v>
      </c>
      <c r="J530" s="724">
        <f t="shared" si="262"/>
        <v>0</v>
      </c>
      <c r="K530" s="725"/>
      <c r="L530" s="742">
        <f t="shared" si="263"/>
        <v>0</v>
      </c>
    </row>
    <row r="531" spans="1:12">
      <c r="A531" s="720">
        <f t="shared" si="264"/>
        <v>258</v>
      </c>
      <c r="B531" s="827" t="s">
        <v>237</v>
      </c>
      <c r="C531" s="36" t="s">
        <v>238</v>
      </c>
      <c r="D531" s="52" t="s">
        <v>172</v>
      </c>
      <c r="E531" s="754">
        <v>1</v>
      </c>
      <c r="F531" s="878"/>
      <c r="G531" s="721">
        <f t="shared" si="261"/>
        <v>0</v>
      </c>
      <c r="H531" s="727" t="s">
        <v>129</v>
      </c>
      <c r="I531" s="815">
        <v>0</v>
      </c>
      <c r="J531" s="724">
        <f t="shared" si="262"/>
        <v>0</v>
      </c>
      <c r="K531" s="725"/>
      <c r="L531" s="742">
        <f t="shared" si="263"/>
        <v>0</v>
      </c>
    </row>
    <row r="532" spans="1:12">
      <c r="A532" s="720">
        <f t="shared" si="264"/>
        <v>259</v>
      </c>
      <c r="B532" s="827" t="s">
        <v>241</v>
      </c>
      <c r="C532" s="36" t="s">
        <v>239</v>
      </c>
      <c r="D532" s="52" t="s">
        <v>172</v>
      </c>
      <c r="E532" s="754">
        <v>2</v>
      </c>
      <c r="F532" s="878"/>
      <c r="G532" s="721">
        <f t="shared" si="261"/>
        <v>0</v>
      </c>
      <c r="H532" s="727" t="s">
        <v>129</v>
      </c>
      <c r="I532" s="815">
        <v>0</v>
      </c>
      <c r="J532" s="724">
        <f t="shared" si="262"/>
        <v>0</v>
      </c>
      <c r="K532" s="725"/>
      <c r="L532" s="742">
        <f t="shared" si="263"/>
        <v>0</v>
      </c>
    </row>
    <row r="533" spans="1:12">
      <c r="A533" s="720">
        <f t="shared" si="264"/>
        <v>260</v>
      </c>
      <c r="B533" s="827" t="s">
        <v>242</v>
      </c>
      <c r="C533" s="36" t="s">
        <v>240</v>
      </c>
      <c r="D533" s="52" t="s">
        <v>172</v>
      </c>
      <c r="E533" s="754">
        <v>2</v>
      </c>
      <c r="F533" s="878"/>
      <c r="G533" s="721">
        <f t="shared" si="261"/>
        <v>0</v>
      </c>
      <c r="H533" s="727" t="s">
        <v>129</v>
      </c>
      <c r="I533" s="815">
        <v>0</v>
      </c>
      <c r="J533" s="724">
        <f t="shared" si="262"/>
        <v>0</v>
      </c>
      <c r="K533" s="725"/>
      <c r="L533" s="742">
        <f t="shared" si="263"/>
        <v>0</v>
      </c>
    </row>
    <row r="534" spans="1:12">
      <c r="A534" s="720">
        <f t="shared" si="264"/>
        <v>261</v>
      </c>
      <c r="B534" s="827" t="s">
        <v>243</v>
      </c>
      <c r="C534" s="36" t="s">
        <v>247</v>
      </c>
      <c r="D534" s="52" t="s">
        <v>172</v>
      </c>
      <c r="E534" s="754">
        <v>1</v>
      </c>
      <c r="F534" s="878"/>
      <c r="G534" s="721">
        <f t="shared" si="261"/>
        <v>0</v>
      </c>
      <c r="H534" s="727" t="s">
        <v>129</v>
      </c>
      <c r="I534" s="815">
        <v>0</v>
      </c>
      <c r="J534" s="724">
        <f t="shared" si="262"/>
        <v>0</v>
      </c>
      <c r="K534" s="725"/>
      <c r="L534" s="742">
        <f t="shared" si="263"/>
        <v>0</v>
      </c>
    </row>
    <row r="535" spans="1:12">
      <c r="A535" s="720">
        <f t="shared" si="264"/>
        <v>262</v>
      </c>
      <c r="B535" s="827" t="s">
        <v>244</v>
      </c>
      <c r="C535" s="36" t="s">
        <v>248</v>
      </c>
      <c r="D535" s="52" t="s">
        <v>172</v>
      </c>
      <c r="E535" s="754">
        <v>1</v>
      </c>
      <c r="F535" s="878"/>
      <c r="G535" s="721">
        <f t="shared" si="261"/>
        <v>0</v>
      </c>
      <c r="H535" s="727" t="s">
        <v>129</v>
      </c>
      <c r="I535" s="815">
        <v>0</v>
      </c>
      <c r="J535" s="724">
        <f t="shared" si="262"/>
        <v>0</v>
      </c>
      <c r="K535" s="725"/>
      <c r="L535" s="742">
        <f t="shared" si="263"/>
        <v>0</v>
      </c>
    </row>
    <row r="536" spans="1:12">
      <c r="A536" s="720">
        <f t="shared" si="264"/>
        <v>263</v>
      </c>
      <c r="B536" s="827" t="s">
        <v>245</v>
      </c>
      <c r="C536" s="36" t="s">
        <v>249</v>
      </c>
      <c r="D536" s="52" t="s">
        <v>172</v>
      </c>
      <c r="E536" s="754">
        <v>4</v>
      </c>
      <c r="F536" s="878"/>
      <c r="G536" s="721">
        <f t="shared" si="261"/>
        <v>0</v>
      </c>
      <c r="H536" s="727" t="s">
        <v>129</v>
      </c>
      <c r="I536" s="815">
        <v>0</v>
      </c>
      <c r="J536" s="724">
        <f t="shared" si="262"/>
        <v>0</v>
      </c>
      <c r="K536" s="725"/>
      <c r="L536" s="742">
        <f t="shared" si="263"/>
        <v>0</v>
      </c>
    </row>
    <row r="537" spans="1:12">
      <c r="A537" s="720">
        <f t="shared" si="264"/>
        <v>264</v>
      </c>
      <c r="B537" s="827" t="s">
        <v>246</v>
      </c>
      <c r="C537" s="36" t="s">
        <v>2151</v>
      </c>
      <c r="D537" s="52" t="s">
        <v>172</v>
      </c>
      <c r="E537" s="754">
        <v>1</v>
      </c>
      <c r="F537" s="878"/>
      <c r="G537" s="721">
        <f t="shared" si="261"/>
        <v>0</v>
      </c>
      <c r="H537" s="727" t="s">
        <v>129</v>
      </c>
      <c r="I537" s="815">
        <v>0</v>
      </c>
      <c r="J537" s="724">
        <f t="shared" si="262"/>
        <v>0</v>
      </c>
      <c r="K537" s="725"/>
      <c r="L537" s="742">
        <f t="shared" si="263"/>
        <v>0</v>
      </c>
    </row>
    <row r="538" spans="1:12">
      <c r="A538" s="720">
        <f t="shared" si="264"/>
        <v>265</v>
      </c>
      <c r="B538" s="827" t="s">
        <v>2158</v>
      </c>
      <c r="C538" s="36" t="s">
        <v>2152</v>
      </c>
      <c r="D538" s="52" t="s">
        <v>130</v>
      </c>
      <c r="E538" s="754">
        <v>95</v>
      </c>
      <c r="F538" s="878"/>
      <c r="G538" s="721">
        <f t="shared" si="261"/>
        <v>0</v>
      </c>
      <c r="H538" s="727" t="s">
        <v>129</v>
      </c>
      <c r="I538" s="815">
        <v>0</v>
      </c>
      <c r="J538" s="724">
        <f t="shared" si="262"/>
        <v>0</v>
      </c>
      <c r="K538" s="725"/>
      <c r="L538" s="742">
        <f t="shared" si="263"/>
        <v>0</v>
      </c>
    </row>
    <row r="539" spans="1:12">
      <c r="A539" s="720">
        <f t="shared" si="264"/>
        <v>266</v>
      </c>
      <c r="B539" s="827" t="s">
        <v>2159</v>
      </c>
      <c r="C539" s="36" t="s">
        <v>2153</v>
      </c>
      <c r="D539" s="52" t="s">
        <v>130</v>
      </c>
      <c r="E539" s="754">
        <v>19</v>
      </c>
      <c r="F539" s="878"/>
      <c r="G539" s="721">
        <f t="shared" si="261"/>
        <v>0</v>
      </c>
      <c r="H539" s="727" t="s">
        <v>129</v>
      </c>
      <c r="I539" s="815">
        <v>0</v>
      </c>
      <c r="J539" s="724">
        <f t="shared" ref="J539:J543" si="265">I539*E539</f>
        <v>0</v>
      </c>
      <c r="K539" s="725"/>
      <c r="L539" s="742">
        <f t="shared" si="263"/>
        <v>0</v>
      </c>
    </row>
    <row r="540" spans="1:12">
      <c r="A540" s="720">
        <f t="shared" si="264"/>
        <v>267</v>
      </c>
      <c r="B540" s="827" t="s">
        <v>2160</v>
      </c>
      <c r="C540" s="36" t="s">
        <v>2154</v>
      </c>
      <c r="D540" s="52" t="s">
        <v>130</v>
      </c>
      <c r="E540" s="754">
        <v>10</v>
      </c>
      <c r="F540" s="878"/>
      <c r="G540" s="721">
        <f t="shared" si="261"/>
        <v>0</v>
      </c>
      <c r="H540" s="727" t="s">
        <v>129</v>
      </c>
      <c r="I540" s="815">
        <v>0</v>
      </c>
      <c r="J540" s="724">
        <f t="shared" si="265"/>
        <v>0</v>
      </c>
      <c r="K540" s="725"/>
      <c r="L540" s="742">
        <f t="shared" si="263"/>
        <v>0</v>
      </c>
    </row>
    <row r="541" spans="1:12">
      <c r="A541" s="720">
        <f t="shared" si="264"/>
        <v>268</v>
      </c>
      <c r="B541" s="827" t="s">
        <v>2161</v>
      </c>
      <c r="C541" s="36" t="s">
        <v>2155</v>
      </c>
      <c r="D541" s="52" t="s">
        <v>130</v>
      </c>
      <c r="E541" s="754">
        <v>50</v>
      </c>
      <c r="F541" s="878"/>
      <c r="G541" s="721">
        <f t="shared" si="261"/>
        <v>0</v>
      </c>
      <c r="H541" s="727" t="s">
        <v>129</v>
      </c>
      <c r="I541" s="815">
        <v>0</v>
      </c>
      <c r="J541" s="724">
        <f t="shared" si="265"/>
        <v>0</v>
      </c>
      <c r="K541" s="725"/>
      <c r="L541" s="742">
        <f t="shared" si="263"/>
        <v>0</v>
      </c>
    </row>
    <row r="542" spans="1:12">
      <c r="A542" s="720">
        <f t="shared" si="264"/>
        <v>269</v>
      </c>
      <c r="B542" s="827" t="s">
        <v>2162</v>
      </c>
      <c r="C542" s="36" t="s">
        <v>2156</v>
      </c>
      <c r="D542" s="52" t="s">
        <v>130</v>
      </c>
      <c r="E542" s="754">
        <v>10</v>
      </c>
      <c r="F542" s="878"/>
      <c r="G542" s="721">
        <f t="shared" si="261"/>
        <v>0</v>
      </c>
      <c r="H542" s="727" t="s">
        <v>129</v>
      </c>
      <c r="I542" s="815">
        <v>0</v>
      </c>
      <c r="J542" s="724">
        <f t="shared" si="265"/>
        <v>0</v>
      </c>
      <c r="K542" s="725"/>
      <c r="L542" s="742">
        <f t="shared" si="263"/>
        <v>0</v>
      </c>
    </row>
    <row r="543" spans="1:12">
      <c r="A543" s="720">
        <f t="shared" si="264"/>
        <v>270</v>
      </c>
      <c r="B543" s="827" t="s">
        <v>2163</v>
      </c>
      <c r="C543" s="36" t="s">
        <v>2157</v>
      </c>
      <c r="D543" s="52" t="s">
        <v>130</v>
      </c>
      <c r="E543" s="754">
        <v>21</v>
      </c>
      <c r="F543" s="878"/>
      <c r="G543" s="721">
        <f t="shared" ref="G543" si="266">F543*E543</f>
        <v>0</v>
      </c>
      <c r="H543" s="727" t="s">
        <v>129</v>
      </c>
      <c r="I543" s="815">
        <v>0</v>
      </c>
      <c r="J543" s="724">
        <f t="shared" si="265"/>
        <v>0</v>
      </c>
      <c r="K543" s="725"/>
      <c r="L543" s="742"/>
    </row>
    <row r="544" spans="1:12">
      <c r="A544" s="720">
        <f>A538+1</f>
        <v>266</v>
      </c>
      <c r="B544" s="36">
        <v>767821115</v>
      </c>
      <c r="C544" s="829" t="s">
        <v>530</v>
      </c>
      <c r="D544" s="830" t="s">
        <v>45</v>
      </c>
      <c r="E544" s="754">
        <v>40</v>
      </c>
      <c r="F544" s="878"/>
      <c r="G544" s="721">
        <f t="shared" si="261"/>
        <v>0</v>
      </c>
      <c r="H544" s="722" t="s">
        <v>46</v>
      </c>
      <c r="I544" s="815">
        <v>0</v>
      </c>
      <c r="J544" s="724">
        <f t="shared" si="262"/>
        <v>0</v>
      </c>
      <c r="K544" s="725"/>
      <c r="L544" s="742">
        <f t="shared" si="263"/>
        <v>0</v>
      </c>
    </row>
    <row r="545" spans="1:12">
      <c r="A545" s="720">
        <f t="shared" si="264"/>
        <v>267</v>
      </c>
      <c r="B545" s="831" t="s">
        <v>544</v>
      </c>
      <c r="C545" s="36" t="s">
        <v>531</v>
      </c>
      <c r="D545" s="52" t="s">
        <v>45</v>
      </c>
      <c r="E545" s="754">
        <v>40</v>
      </c>
      <c r="F545" s="879"/>
      <c r="G545" s="721">
        <f t="shared" si="261"/>
        <v>0</v>
      </c>
      <c r="H545" s="727" t="s">
        <v>129</v>
      </c>
      <c r="I545" s="815">
        <v>0</v>
      </c>
      <c r="J545" s="724">
        <f t="shared" si="262"/>
        <v>0</v>
      </c>
      <c r="K545" s="717"/>
      <c r="L545" s="742">
        <f t="shared" si="263"/>
        <v>0</v>
      </c>
    </row>
    <row r="546" spans="1:12" ht="26">
      <c r="A546" s="720">
        <f t="shared" si="264"/>
        <v>268</v>
      </c>
      <c r="B546" s="36">
        <v>767531215</v>
      </c>
      <c r="C546" s="36" t="s">
        <v>543</v>
      </c>
      <c r="D546" s="52" t="s">
        <v>35</v>
      </c>
      <c r="E546" s="754">
        <v>4.9399999999999995</v>
      </c>
      <c r="F546" s="872"/>
      <c r="G546" s="721">
        <f t="shared" si="261"/>
        <v>0</v>
      </c>
      <c r="H546" s="722" t="s">
        <v>46</v>
      </c>
      <c r="I546" s="815">
        <v>0</v>
      </c>
      <c r="J546" s="724">
        <f t="shared" si="262"/>
        <v>0</v>
      </c>
      <c r="K546" s="717"/>
      <c r="L546" s="742">
        <f t="shared" si="263"/>
        <v>0</v>
      </c>
    </row>
    <row r="547" spans="1:12">
      <c r="A547" s="720">
        <f t="shared" si="264"/>
        <v>269</v>
      </c>
      <c r="B547" s="36">
        <v>767531121</v>
      </c>
      <c r="C547" s="36" t="s">
        <v>545</v>
      </c>
      <c r="D547" s="52" t="s">
        <v>84</v>
      </c>
      <c r="E547" s="754">
        <v>9</v>
      </c>
      <c r="F547" s="872"/>
      <c r="G547" s="721">
        <f t="shared" si="261"/>
        <v>0</v>
      </c>
      <c r="H547" s="722" t="s">
        <v>46</v>
      </c>
      <c r="I547" s="815">
        <v>0</v>
      </c>
      <c r="J547" s="724">
        <f t="shared" si="262"/>
        <v>0</v>
      </c>
      <c r="K547" s="717"/>
      <c r="L547" s="742">
        <f t="shared" si="263"/>
        <v>0</v>
      </c>
    </row>
    <row r="548" spans="1:12">
      <c r="A548" s="720">
        <f t="shared" si="264"/>
        <v>270</v>
      </c>
      <c r="B548" s="36" t="s">
        <v>547</v>
      </c>
      <c r="C548" s="832" t="s">
        <v>546</v>
      </c>
      <c r="D548" s="833" t="s">
        <v>172</v>
      </c>
      <c r="E548" s="754">
        <v>1</v>
      </c>
      <c r="F548" s="880"/>
      <c r="G548" s="721">
        <f t="shared" si="261"/>
        <v>0</v>
      </c>
      <c r="H548" s="727" t="s">
        <v>129</v>
      </c>
      <c r="I548" s="815">
        <v>0</v>
      </c>
      <c r="J548" s="724">
        <f>I548*F548</f>
        <v>0</v>
      </c>
      <c r="K548" s="717"/>
      <c r="L548" s="742">
        <f>K548*F548</f>
        <v>0</v>
      </c>
    </row>
    <row r="549" spans="1:12" ht="9" customHeight="1">
      <c r="A549" s="715"/>
      <c r="B549" s="715"/>
      <c r="C549" s="715"/>
      <c r="D549" s="748"/>
      <c r="E549" s="888"/>
      <c r="F549" s="715"/>
      <c r="G549" s="734"/>
      <c r="H549" s="715"/>
      <c r="I549" s="717"/>
      <c r="J549" s="735"/>
      <c r="K549" s="717"/>
      <c r="L549" s="740"/>
    </row>
    <row r="550" spans="1:12" ht="21.5" customHeight="1">
      <c r="A550" s="715"/>
      <c r="B550" s="715"/>
      <c r="C550" s="68" t="s">
        <v>665</v>
      </c>
      <c r="D550" s="69"/>
      <c r="E550" s="900"/>
      <c r="F550" s="70"/>
      <c r="G550" s="101">
        <f>SUM(G551:G563)</f>
        <v>0</v>
      </c>
      <c r="H550" s="716"/>
      <c r="I550" s="717"/>
      <c r="J550" s="718">
        <f>SUM(J551:J563)</f>
        <v>20.698992177800001</v>
      </c>
      <c r="K550" s="717"/>
      <c r="L550" s="719">
        <f>SUM(L551:L583)</f>
        <v>0</v>
      </c>
    </row>
    <row r="551" spans="1:12" ht="17.5" customHeight="1">
      <c r="A551" s="720">
        <f>A548+1</f>
        <v>271</v>
      </c>
      <c r="B551" s="827">
        <v>771111011</v>
      </c>
      <c r="C551" s="36" t="s">
        <v>666</v>
      </c>
      <c r="D551" s="52" t="s">
        <v>172</v>
      </c>
      <c r="E551" s="754">
        <v>560.22919000000002</v>
      </c>
      <c r="F551" s="847"/>
      <c r="G551" s="721">
        <f t="shared" ref="G551" si="267">F551*E551</f>
        <v>0</v>
      </c>
      <c r="H551" s="722" t="s">
        <v>46</v>
      </c>
      <c r="I551" s="723">
        <v>0</v>
      </c>
      <c r="J551" s="724">
        <f t="shared" ref="J551" si="268">I551*E551</f>
        <v>0</v>
      </c>
      <c r="K551" s="725"/>
      <c r="L551" s="742">
        <f t="shared" ref="L551" si="269">K551*E551</f>
        <v>0</v>
      </c>
    </row>
    <row r="552" spans="1:12" ht="26">
      <c r="A552" s="720">
        <f t="shared" ref="A552:A572" si="270">A551+1</f>
        <v>272</v>
      </c>
      <c r="B552" s="36">
        <v>771574412</v>
      </c>
      <c r="C552" s="36" t="s">
        <v>711</v>
      </c>
      <c r="D552" s="52" t="s">
        <v>35</v>
      </c>
      <c r="E552" s="754">
        <v>345.18919</v>
      </c>
      <c r="F552" s="847"/>
      <c r="G552" s="721">
        <f t="shared" ref="G552" si="271">F552*E552</f>
        <v>0</v>
      </c>
      <c r="H552" s="722" t="s">
        <v>46</v>
      </c>
      <c r="I552" s="723">
        <v>8.9700000000000005E-3</v>
      </c>
      <c r="J552" s="724">
        <f t="shared" ref="J552" si="272">I552*E552</f>
        <v>3.0963470343000004</v>
      </c>
      <c r="K552" s="725"/>
      <c r="L552" s="742">
        <f t="shared" ref="L552" si="273">K552*E552</f>
        <v>0</v>
      </c>
    </row>
    <row r="553" spans="1:12" ht="16.25" customHeight="1">
      <c r="A553" s="720">
        <f t="shared" si="270"/>
        <v>273</v>
      </c>
      <c r="B553" s="59" t="s">
        <v>710</v>
      </c>
      <c r="C553" s="59" t="s">
        <v>712</v>
      </c>
      <c r="D553" s="53" t="s">
        <v>426</v>
      </c>
      <c r="E553" s="756">
        <v>396.96756849999997</v>
      </c>
      <c r="F553" s="849"/>
      <c r="G553" s="745">
        <f t="shared" ref="G553" si="274">F553*E553</f>
        <v>0</v>
      </c>
      <c r="H553" s="746" t="s">
        <v>359</v>
      </c>
      <c r="I553" s="723">
        <v>2.4E-2</v>
      </c>
      <c r="J553" s="724">
        <f>I553*E553</f>
        <v>9.527221643999999</v>
      </c>
      <c r="K553" s="725"/>
      <c r="L553" s="742">
        <f t="shared" ref="L553" si="275">K553*E553</f>
        <v>0</v>
      </c>
    </row>
    <row r="554" spans="1:12" ht="26">
      <c r="A554" s="720">
        <f t="shared" si="270"/>
        <v>274</v>
      </c>
      <c r="B554" s="36">
        <v>771584413</v>
      </c>
      <c r="C554" s="36" t="s">
        <v>677</v>
      </c>
      <c r="D554" s="52" t="s">
        <v>35</v>
      </c>
      <c r="E554" s="754">
        <v>174</v>
      </c>
      <c r="F554" s="847"/>
      <c r="G554" s="721">
        <f t="shared" ref="G554" si="276">F554*E554</f>
        <v>0</v>
      </c>
      <c r="H554" s="722" t="s">
        <v>46</v>
      </c>
      <c r="I554" s="723">
        <v>6.5199999999999998E-3</v>
      </c>
      <c r="J554" s="724">
        <f t="shared" ref="J554" si="277">I554*E554</f>
        <v>1.1344799999999999</v>
      </c>
      <c r="K554" s="725"/>
      <c r="L554" s="742">
        <f t="shared" ref="L554" si="278">K554*E554</f>
        <v>0</v>
      </c>
    </row>
    <row r="555" spans="1:12" ht="18" customHeight="1">
      <c r="A555" s="720">
        <f t="shared" si="270"/>
        <v>275</v>
      </c>
      <c r="B555" s="59" t="s">
        <v>718</v>
      </c>
      <c r="C555" s="59" t="s">
        <v>709</v>
      </c>
      <c r="D555" s="53" t="s">
        <v>426</v>
      </c>
      <c r="E555" s="756">
        <v>182.70000000000002</v>
      </c>
      <c r="F555" s="849"/>
      <c r="G555" s="745">
        <f t="shared" ref="G555" si="279">F555*E555</f>
        <v>0</v>
      </c>
      <c r="H555" s="746" t="s">
        <v>359</v>
      </c>
      <c r="I555" s="723">
        <v>2.1999999999999999E-2</v>
      </c>
      <c r="J555" s="724">
        <f>I555*E555</f>
        <v>4.0194000000000001</v>
      </c>
      <c r="K555" s="725"/>
      <c r="L555" s="742">
        <f t="shared" ref="L555" si="280">K555*E555</f>
        <v>0</v>
      </c>
    </row>
    <row r="556" spans="1:12" ht="26">
      <c r="A556" s="720">
        <f t="shared" si="270"/>
        <v>276</v>
      </c>
      <c r="B556" s="36">
        <v>771474112</v>
      </c>
      <c r="C556" s="36" t="s">
        <v>667</v>
      </c>
      <c r="D556" s="52" t="s">
        <v>84</v>
      </c>
      <c r="E556" s="754">
        <v>255.13200000000001</v>
      </c>
      <c r="F556" s="847"/>
      <c r="G556" s="721">
        <f t="shared" ref="G556:G562" si="281">F556*E556</f>
        <v>0</v>
      </c>
      <c r="H556" s="722" t="s">
        <v>46</v>
      </c>
      <c r="I556" s="723">
        <v>4.2999999999999999E-4</v>
      </c>
      <c r="J556" s="724">
        <f t="shared" ref="J556:J562" si="282">I556*E556</f>
        <v>0.10970676</v>
      </c>
      <c r="K556" s="725"/>
      <c r="L556" s="742">
        <f t="shared" ref="L556:L562" si="283">K556*E556</f>
        <v>0</v>
      </c>
    </row>
    <row r="557" spans="1:12" ht="26">
      <c r="A557" s="720">
        <f t="shared" si="270"/>
        <v>277</v>
      </c>
      <c r="B557" s="36">
        <v>771274113</v>
      </c>
      <c r="C557" s="36" t="s">
        <v>668</v>
      </c>
      <c r="D557" s="52" t="s">
        <v>84</v>
      </c>
      <c r="E557" s="754">
        <v>136.79999999999998</v>
      </c>
      <c r="F557" s="847"/>
      <c r="G557" s="721">
        <f t="shared" si="281"/>
        <v>0</v>
      </c>
      <c r="H557" s="722" t="s">
        <v>46</v>
      </c>
      <c r="I557" s="723">
        <v>1.5299999999999999E-3</v>
      </c>
      <c r="J557" s="724">
        <f t="shared" si="282"/>
        <v>0.20930399999999996</v>
      </c>
      <c r="K557" s="725"/>
      <c r="L557" s="742">
        <f t="shared" si="283"/>
        <v>0</v>
      </c>
    </row>
    <row r="558" spans="1:12">
      <c r="A558" s="720"/>
      <c r="B558" s="36"/>
      <c r="C558" s="739" t="s">
        <v>676</v>
      </c>
      <c r="D558" s="38" t="s">
        <v>84</v>
      </c>
      <c r="E558" s="57">
        <v>136.79999999999998</v>
      </c>
      <c r="F558" s="847"/>
      <c r="G558" s="721"/>
      <c r="H558" s="722"/>
      <c r="I558" s="723"/>
      <c r="J558" s="724"/>
      <c r="K558" s="725"/>
      <c r="L558" s="742"/>
    </row>
    <row r="559" spans="1:12" ht="16.75" customHeight="1">
      <c r="A559" s="720">
        <f>A557+1</f>
        <v>278</v>
      </c>
      <c r="B559" s="59" t="s">
        <v>710</v>
      </c>
      <c r="C559" s="59" t="s">
        <v>713</v>
      </c>
      <c r="D559" s="53" t="s">
        <v>84</v>
      </c>
      <c r="E559" s="756">
        <v>157.31999999999996</v>
      </c>
      <c r="F559" s="849"/>
      <c r="G559" s="745">
        <f t="shared" si="281"/>
        <v>0</v>
      </c>
      <c r="H559" s="746" t="s">
        <v>359</v>
      </c>
      <c r="I559" s="723">
        <v>6.6E-3</v>
      </c>
      <c r="J559" s="724">
        <f t="shared" ref="J559" si="284">I559*E559</f>
        <v>1.0383119999999997</v>
      </c>
      <c r="K559" s="725"/>
      <c r="L559" s="742">
        <f t="shared" si="283"/>
        <v>0</v>
      </c>
    </row>
    <row r="560" spans="1:12" ht="26">
      <c r="A560" s="720">
        <f t="shared" si="270"/>
        <v>279</v>
      </c>
      <c r="B560" s="36">
        <v>771274232</v>
      </c>
      <c r="C560" s="36" t="s">
        <v>669</v>
      </c>
      <c r="D560" s="52" t="s">
        <v>84</v>
      </c>
      <c r="E560" s="754">
        <v>136.79999999999998</v>
      </c>
      <c r="F560" s="847"/>
      <c r="G560" s="721">
        <f t="shared" si="281"/>
        <v>0</v>
      </c>
      <c r="H560" s="722" t="s">
        <v>46</v>
      </c>
      <c r="I560" s="723">
        <v>1.0200000000000001E-3</v>
      </c>
      <c r="J560" s="724">
        <f t="shared" si="282"/>
        <v>0.13953599999999999</v>
      </c>
      <c r="K560" s="725"/>
      <c r="L560" s="742">
        <f t="shared" si="283"/>
        <v>0</v>
      </c>
    </row>
    <row r="561" spans="1:12" ht="17.5" customHeight="1">
      <c r="A561" s="720">
        <f t="shared" si="270"/>
        <v>280</v>
      </c>
      <c r="B561" s="59" t="s">
        <v>710</v>
      </c>
      <c r="C561" s="59" t="s">
        <v>712</v>
      </c>
      <c r="D561" s="53" t="s">
        <v>426</v>
      </c>
      <c r="E561" s="756">
        <v>58.194719999999997</v>
      </c>
      <c r="F561" s="849"/>
      <c r="G561" s="745">
        <f t="shared" si="281"/>
        <v>0</v>
      </c>
      <c r="H561" s="746" t="s">
        <v>359</v>
      </c>
      <c r="I561" s="723">
        <v>2.4E-2</v>
      </c>
      <c r="J561" s="724">
        <f>I561*E561</f>
        <v>1.3966732799999999</v>
      </c>
      <c r="K561" s="725"/>
      <c r="L561" s="742">
        <f t="shared" si="283"/>
        <v>0</v>
      </c>
    </row>
    <row r="562" spans="1:12" ht="26">
      <c r="A562" s="720">
        <f t="shared" si="270"/>
        <v>281</v>
      </c>
      <c r="B562" s="36">
        <v>771592011</v>
      </c>
      <c r="C562" s="36" t="s">
        <v>670</v>
      </c>
      <c r="D562" s="52" t="s">
        <v>35</v>
      </c>
      <c r="E562" s="754">
        <v>560.22919000000002</v>
      </c>
      <c r="F562" s="847"/>
      <c r="G562" s="721">
        <f t="shared" si="281"/>
        <v>0</v>
      </c>
      <c r="H562" s="722" t="s">
        <v>46</v>
      </c>
      <c r="I562" s="723">
        <v>5.0000000000000002E-5</v>
      </c>
      <c r="J562" s="724">
        <f t="shared" si="282"/>
        <v>2.8011459500000002E-2</v>
      </c>
      <c r="K562" s="725"/>
      <c r="L562" s="742">
        <f t="shared" si="283"/>
        <v>0</v>
      </c>
    </row>
    <row r="563" spans="1:12">
      <c r="A563" s="720">
        <f t="shared" si="270"/>
        <v>282</v>
      </c>
      <c r="B563" s="36">
        <v>998771103</v>
      </c>
      <c r="C563" s="36" t="s">
        <v>671</v>
      </c>
      <c r="D563" s="52" t="s">
        <v>4</v>
      </c>
      <c r="E563" s="754">
        <v>20.698992177800001</v>
      </c>
      <c r="F563" s="847"/>
      <c r="G563" s="721">
        <f t="shared" ref="G563" si="285">F563*E563</f>
        <v>0</v>
      </c>
      <c r="H563" s="722" t="s">
        <v>46</v>
      </c>
      <c r="I563" s="723">
        <v>0</v>
      </c>
      <c r="J563" s="724">
        <v>0</v>
      </c>
      <c r="K563" s="725"/>
      <c r="L563" s="742">
        <f t="shared" ref="L563" si="286">K563*E563</f>
        <v>0</v>
      </c>
    </row>
    <row r="564" spans="1:12" ht="9" customHeight="1">
      <c r="A564" s="715"/>
      <c r="B564" s="715"/>
      <c r="C564" s="715"/>
      <c r="D564" s="748"/>
      <c r="E564" s="888"/>
      <c r="F564" s="715"/>
      <c r="G564" s="734"/>
      <c r="H564" s="715"/>
      <c r="I564" s="717"/>
      <c r="J564" s="735"/>
      <c r="K564" s="717"/>
      <c r="L564" s="740"/>
    </row>
    <row r="565" spans="1:12" ht="19.75" customHeight="1">
      <c r="A565" s="715"/>
      <c r="B565" s="715"/>
      <c r="C565" s="68" t="s">
        <v>678</v>
      </c>
      <c r="D565" s="69"/>
      <c r="E565" s="900"/>
      <c r="F565" s="70"/>
      <c r="G565" s="101">
        <f>SUM(G566:G572)</f>
        <v>0</v>
      </c>
      <c r="H565" s="716"/>
      <c r="I565" s="717"/>
      <c r="J565" s="718">
        <f>SUM(J566:J572)</f>
        <v>9.7988564343000011</v>
      </c>
      <c r="K565" s="717"/>
      <c r="L565" s="719">
        <f>SUM(L566:L572)</f>
        <v>0</v>
      </c>
    </row>
    <row r="566" spans="1:12" ht="17.5" customHeight="1">
      <c r="A566" s="720">
        <f>A563+1</f>
        <v>283</v>
      </c>
      <c r="B566" s="36">
        <v>776241111</v>
      </c>
      <c r="C566" s="36" t="s">
        <v>679</v>
      </c>
      <c r="D566" s="52" t="s">
        <v>35</v>
      </c>
      <c r="E566" s="754">
        <v>1215.6854500000002</v>
      </c>
      <c r="F566" s="847"/>
      <c r="G566" s="721">
        <f t="shared" ref="G566:G567" si="287">F566*E566</f>
        <v>0</v>
      </c>
      <c r="H566" s="722" t="s">
        <v>46</v>
      </c>
      <c r="I566" s="723">
        <v>2.9999999999999997E-4</v>
      </c>
      <c r="J566" s="724">
        <f t="shared" ref="J566:J567" si="288">I566*E566</f>
        <v>0.36470563500000003</v>
      </c>
      <c r="K566" s="725"/>
      <c r="L566" s="742">
        <f t="shared" ref="L566:L567" si="289">K566*E566</f>
        <v>0</v>
      </c>
    </row>
    <row r="567" spans="1:12">
      <c r="A567" s="720">
        <f t="shared" si="270"/>
        <v>284</v>
      </c>
      <c r="B567" s="36">
        <v>776111311</v>
      </c>
      <c r="C567" s="36" t="s">
        <v>680</v>
      </c>
      <c r="D567" s="52" t="s">
        <v>35</v>
      </c>
      <c r="E567" s="754">
        <v>1215.6854500000002</v>
      </c>
      <c r="F567" s="847"/>
      <c r="G567" s="721">
        <f t="shared" si="287"/>
        <v>0</v>
      </c>
      <c r="H567" s="722" t="s">
        <v>46</v>
      </c>
      <c r="I567" s="723">
        <v>5.3800000000000002E-3</v>
      </c>
      <c r="J567" s="724">
        <f t="shared" si="288"/>
        <v>6.540387721000001</v>
      </c>
      <c r="K567" s="725"/>
      <c r="L567" s="742">
        <f t="shared" si="289"/>
        <v>0</v>
      </c>
    </row>
    <row r="568" spans="1:12" ht="16.25" customHeight="1">
      <c r="A568" s="720">
        <f t="shared" si="270"/>
        <v>285</v>
      </c>
      <c r="B568" s="36">
        <v>776421111</v>
      </c>
      <c r="C568" s="36" t="s">
        <v>685</v>
      </c>
      <c r="D568" s="52" t="s">
        <v>84</v>
      </c>
      <c r="E568" s="754">
        <v>1215.6854500000002</v>
      </c>
      <c r="F568" s="847"/>
      <c r="G568" s="721">
        <f t="shared" ref="G568" si="290">F568*E568</f>
        <v>0</v>
      </c>
      <c r="H568" s="722" t="s">
        <v>46</v>
      </c>
      <c r="I568" s="723">
        <v>0</v>
      </c>
      <c r="J568" s="724">
        <f t="shared" ref="J568" si="291">I568*E568</f>
        <v>0</v>
      </c>
      <c r="K568" s="725"/>
      <c r="L568" s="742">
        <f t="shared" ref="L568" si="292">K568*E568</f>
        <v>0</v>
      </c>
    </row>
    <row r="569" spans="1:12">
      <c r="A569" s="720">
        <f t="shared" si="270"/>
        <v>286</v>
      </c>
      <c r="B569" s="59">
        <v>28341071</v>
      </c>
      <c r="C569" s="59" t="s">
        <v>720</v>
      </c>
      <c r="D569" s="53" t="s">
        <v>84</v>
      </c>
      <c r="E569" s="756">
        <v>988</v>
      </c>
      <c r="F569" s="849"/>
      <c r="G569" s="745">
        <f t="shared" ref="G569:G571" si="293">F569*E569</f>
        <v>0</v>
      </c>
      <c r="H569" s="722" t="s">
        <v>46</v>
      </c>
      <c r="I569" s="723">
        <v>5.0000000000000001E-4</v>
      </c>
      <c r="J569" s="724">
        <f t="shared" ref="J569:J571" si="294">I569*E569</f>
        <v>0.49399999999999999</v>
      </c>
      <c r="K569" s="725"/>
      <c r="L569" s="742">
        <f t="shared" ref="L569:L571" si="295">K569*E569</f>
        <v>0</v>
      </c>
    </row>
    <row r="570" spans="1:12">
      <c r="A570" s="720">
        <f t="shared" si="270"/>
        <v>287</v>
      </c>
      <c r="B570" s="59" t="s">
        <v>683</v>
      </c>
      <c r="C570" s="59" t="s">
        <v>684</v>
      </c>
      <c r="D570" s="53" t="s">
        <v>426</v>
      </c>
      <c r="E570" s="756">
        <v>1312.9402860000002</v>
      </c>
      <c r="F570" s="849"/>
      <c r="G570" s="745">
        <f t="shared" si="293"/>
        <v>0</v>
      </c>
      <c r="H570" s="722" t="s">
        <v>46</v>
      </c>
      <c r="I570" s="723">
        <v>1.8E-3</v>
      </c>
      <c r="J570" s="724">
        <f t="shared" ref="J570" si="296">I570*E570</f>
        <v>2.3632925148000004</v>
      </c>
      <c r="K570" s="725"/>
      <c r="L570" s="742"/>
    </row>
    <row r="571" spans="1:12" ht="25.25" customHeight="1">
      <c r="A571" s="720">
        <f t="shared" si="270"/>
        <v>288</v>
      </c>
      <c r="B571" s="36">
        <v>776991121</v>
      </c>
      <c r="C571" s="36" t="s">
        <v>681</v>
      </c>
      <c r="D571" s="52" t="s">
        <v>35</v>
      </c>
      <c r="E571" s="754">
        <v>1215.6854500000002</v>
      </c>
      <c r="F571" s="847"/>
      <c r="G571" s="721">
        <f t="shared" si="293"/>
        <v>0</v>
      </c>
      <c r="H571" s="722" t="s">
        <v>46</v>
      </c>
      <c r="I571" s="723">
        <v>3.0000000000000001E-5</v>
      </c>
      <c r="J571" s="724">
        <f t="shared" si="294"/>
        <v>3.6470563500000004E-2</v>
      </c>
      <c r="K571" s="725"/>
      <c r="L571" s="742">
        <f t="shared" si="295"/>
        <v>0</v>
      </c>
    </row>
    <row r="572" spans="1:12">
      <c r="A572" s="720">
        <f t="shared" si="270"/>
        <v>289</v>
      </c>
      <c r="B572" s="36">
        <v>998776103</v>
      </c>
      <c r="C572" s="36" t="s">
        <v>682</v>
      </c>
      <c r="D572" s="52" t="s">
        <v>4</v>
      </c>
      <c r="E572" s="754">
        <v>9.7988564343000011</v>
      </c>
      <c r="F572" s="847"/>
      <c r="G572" s="721">
        <f t="shared" ref="G572" si="297">F572*E572</f>
        <v>0</v>
      </c>
      <c r="H572" s="722" t="s">
        <v>46</v>
      </c>
      <c r="I572" s="723">
        <v>0</v>
      </c>
      <c r="J572" s="724">
        <v>0</v>
      </c>
      <c r="K572" s="725"/>
      <c r="L572" s="742">
        <f t="shared" ref="L572" si="298">K572*E572</f>
        <v>0</v>
      </c>
    </row>
    <row r="573" spans="1:12">
      <c r="A573" s="715"/>
      <c r="B573" s="715"/>
      <c r="C573" s="715"/>
      <c r="D573" s="748"/>
      <c r="E573" s="888"/>
      <c r="F573" s="748"/>
      <c r="G573" s="734"/>
      <c r="H573" s="715"/>
      <c r="I573" s="717"/>
      <c r="J573" s="735"/>
      <c r="K573" s="717"/>
      <c r="L573" s="740"/>
    </row>
    <row r="574" spans="1:12" ht="20.5" customHeight="1">
      <c r="A574" s="715"/>
      <c r="B574" s="715"/>
      <c r="C574" s="68" t="s">
        <v>686</v>
      </c>
      <c r="D574" s="69"/>
      <c r="E574" s="900"/>
      <c r="F574" s="69"/>
      <c r="G574" s="101">
        <f>SUM(G575:G580)</f>
        <v>0</v>
      </c>
      <c r="H574" s="716"/>
      <c r="I574" s="717"/>
      <c r="J574" s="718">
        <f>SUM(J575:J580)</f>
        <v>3.0915500000000002</v>
      </c>
      <c r="K574" s="717"/>
      <c r="L574" s="719">
        <f>SUM(L575:L580)</f>
        <v>0</v>
      </c>
    </row>
    <row r="575" spans="1:12" ht="17.5" customHeight="1">
      <c r="A575" s="720">
        <f>A572+1</f>
        <v>290</v>
      </c>
      <c r="B575" s="36">
        <v>777111111</v>
      </c>
      <c r="C575" s="36" t="s">
        <v>687</v>
      </c>
      <c r="D575" s="52" t="s">
        <v>35</v>
      </c>
      <c r="E575" s="754">
        <v>255.5</v>
      </c>
      <c r="F575" s="847"/>
      <c r="G575" s="721">
        <f t="shared" ref="G575:G576" si="299">F575*E575</f>
        <v>0</v>
      </c>
      <c r="H575" s="722" t="s">
        <v>46</v>
      </c>
      <c r="I575" s="723">
        <v>0</v>
      </c>
      <c r="J575" s="724">
        <f t="shared" ref="J575:J576" si="300">I575*E575</f>
        <v>0</v>
      </c>
      <c r="K575" s="725"/>
      <c r="L575" s="742">
        <f t="shared" ref="L575:L576" si="301">K575*E575</f>
        <v>0</v>
      </c>
    </row>
    <row r="576" spans="1:12">
      <c r="A576" s="720">
        <f t="shared" ref="A576:A580" si="302">A575+1</f>
        <v>291</v>
      </c>
      <c r="B576" s="36">
        <v>777131101</v>
      </c>
      <c r="C576" s="36" t="s">
        <v>688</v>
      </c>
      <c r="D576" s="52" t="s">
        <v>35</v>
      </c>
      <c r="E576" s="754">
        <v>255.5</v>
      </c>
      <c r="F576" s="847"/>
      <c r="G576" s="721">
        <f t="shared" si="299"/>
        <v>0</v>
      </c>
      <c r="H576" s="722" t="s">
        <v>46</v>
      </c>
      <c r="I576" s="723">
        <v>2.9999999999999997E-4</v>
      </c>
      <c r="J576" s="724">
        <f t="shared" si="300"/>
        <v>7.6649999999999996E-2</v>
      </c>
      <c r="K576" s="725"/>
      <c r="L576" s="742">
        <f t="shared" si="301"/>
        <v>0</v>
      </c>
    </row>
    <row r="577" spans="1:12" ht="17.5" customHeight="1">
      <c r="A577" s="720">
        <f t="shared" si="302"/>
        <v>292</v>
      </c>
      <c r="B577" s="36">
        <v>777121105</v>
      </c>
      <c r="C577" s="36" t="s">
        <v>690</v>
      </c>
      <c r="D577" s="52" t="s">
        <v>35</v>
      </c>
      <c r="E577" s="754">
        <v>255.5</v>
      </c>
      <c r="F577" s="847"/>
      <c r="G577" s="721">
        <f t="shared" ref="G577:G578" si="303">F577*E577</f>
        <v>0</v>
      </c>
      <c r="H577" s="722" t="s">
        <v>46</v>
      </c>
      <c r="I577" s="723">
        <v>5.4000000000000003E-3</v>
      </c>
      <c r="J577" s="724">
        <f t="shared" ref="J577:J578" si="304">I577*E577</f>
        <v>1.3797000000000001</v>
      </c>
      <c r="K577" s="725"/>
      <c r="L577" s="742">
        <f t="shared" ref="L577:L578" si="305">K577*E577</f>
        <v>0</v>
      </c>
    </row>
    <row r="578" spans="1:12">
      <c r="A578" s="720">
        <f t="shared" si="302"/>
        <v>293</v>
      </c>
      <c r="B578" s="36">
        <v>777511103</v>
      </c>
      <c r="C578" s="36" t="s">
        <v>689</v>
      </c>
      <c r="D578" s="52" t="s">
        <v>35</v>
      </c>
      <c r="E578" s="754">
        <v>255.5</v>
      </c>
      <c r="F578" s="847"/>
      <c r="G578" s="721">
        <f t="shared" si="303"/>
        <v>0</v>
      </c>
      <c r="H578" s="722" t="s">
        <v>46</v>
      </c>
      <c r="I578" s="723">
        <v>3.2000000000000002E-3</v>
      </c>
      <c r="J578" s="724">
        <f t="shared" si="304"/>
        <v>0.81759999999999999</v>
      </c>
      <c r="K578" s="725"/>
      <c r="L578" s="742">
        <f t="shared" si="305"/>
        <v>0</v>
      </c>
    </row>
    <row r="579" spans="1:12">
      <c r="A579" s="720">
        <f t="shared" si="302"/>
        <v>294</v>
      </c>
      <c r="B579" s="36">
        <v>777612101</v>
      </c>
      <c r="C579" s="36" t="s">
        <v>691</v>
      </c>
      <c r="D579" s="52" t="s">
        <v>35</v>
      </c>
      <c r="E579" s="754">
        <v>255.5</v>
      </c>
      <c r="F579" s="847"/>
      <c r="G579" s="721">
        <f t="shared" ref="G579" si="306">F579*E579</f>
        <v>0</v>
      </c>
      <c r="H579" s="722" t="s">
        <v>46</v>
      </c>
      <c r="I579" s="723">
        <v>3.2000000000000002E-3</v>
      </c>
      <c r="J579" s="724">
        <f t="shared" ref="J579" si="307">I579*E579</f>
        <v>0.81759999999999999</v>
      </c>
      <c r="K579" s="725"/>
      <c r="L579" s="742">
        <f t="shared" ref="L579" si="308">K579*E579</f>
        <v>0</v>
      </c>
    </row>
    <row r="580" spans="1:12">
      <c r="A580" s="720">
        <f t="shared" si="302"/>
        <v>295</v>
      </c>
      <c r="B580" s="36">
        <v>998777103</v>
      </c>
      <c r="C580" s="36" t="s">
        <v>692</v>
      </c>
      <c r="D580" s="52" t="s">
        <v>4</v>
      </c>
      <c r="E580" s="754">
        <v>3.0915500000000002</v>
      </c>
      <c r="F580" s="847"/>
      <c r="G580" s="721">
        <f t="shared" ref="G580" si="309">F580*E580</f>
        <v>0</v>
      </c>
      <c r="H580" s="722" t="s">
        <v>46</v>
      </c>
      <c r="I580" s="723">
        <v>0</v>
      </c>
      <c r="J580" s="724">
        <v>0</v>
      </c>
      <c r="K580" s="725"/>
      <c r="L580" s="742">
        <f t="shared" ref="L580" si="310">K580*E580</f>
        <v>0</v>
      </c>
    </row>
    <row r="581" spans="1:12">
      <c r="A581" s="715"/>
      <c r="B581" s="715"/>
      <c r="C581" s="715"/>
      <c r="D581" s="748"/>
      <c r="E581" s="888"/>
      <c r="F581" s="715"/>
      <c r="G581" s="734"/>
      <c r="H581" s="715"/>
      <c r="I581" s="717"/>
      <c r="J581" s="735"/>
      <c r="K581" s="717"/>
      <c r="L581" s="740"/>
    </row>
    <row r="582" spans="1:12" ht="26.5" customHeight="1">
      <c r="A582" s="715"/>
      <c r="B582" s="715"/>
      <c r="C582" s="68" t="s">
        <v>693</v>
      </c>
      <c r="D582" s="69"/>
      <c r="E582" s="900"/>
      <c r="F582" s="70"/>
      <c r="G582" s="101">
        <f>SUM(G583:G592)</f>
        <v>0</v>
      </c>
      <c r="H582" s="716"/>
      <c r="I582" s="717"/>
      <c r="J582" s="718">
        <f>SUM(J583:J592)</f>
        <v>30.710907922799997</v>
      </c>
      <c r="K582" s="717"/>
      <c r="L582" s="719">
        <f>SUM(L583:L592)</f>
        <v>0</v>
      </c>
    </row>
    <row r="583" spans="1:12" ht="17.5" customHeight="1">
      <c r="A583" s="720">
        <f>A580+1</f>
        <v>296</v>
      </c>
      <c r="B583" s="36">
        <v>781121011</v>
      </c>
      <c r="C583" s="36" t="s">
        <v>694</v>
      </c>
      <c r="D583" s="52" t="s">
        <v>35</v>
      </c>
      <c r="E583" s="754">
        <v>949.51099999999985</v>
      </c>
      <c r="F583" s="847"/>
      <c r="G583" s="721">
        <f t="shared" ref="G583:G585" si="311">F583*E583</f>
        <v>0</v>
      </c>
      <c r="H583" s="722" t="s">
        <v>46</v>
      </c>
      <c r="I583" s="723">
        <v>2.9999999999999997E-4</v>
      </c>
      <c r="J583" s="724">
        <f t="shared" ref="J583:J584" si="312">I583*E583</f>
        <v>0.28485329999999992</v>
      </c>
      <c r="K583" s="725"/>
      <c r="L583" s="742">
        <f t="shared" ref="L583:L584" si="313">K583*E583</f>
        <v>0</v>
      </c>
    </row>
    <row r="584" spans="1:12" ht="26">
      <c r="A584" s="720">
        <f t="shared" ref="A584:A592" si="314">A583+1</f>
        <v>297</v>
      </c>
      <c r="B584" s="36">
        <v>781472212</v>
      </c>
      <c r="C584" s="36" t="s">
        <v>714</v>
      </c>
      <c r="D584" s="52" t="s">
        <v>35</v>
      </c>
      <c r="E584" s="754">
        <v>83.885999999999996</v>
      </c>
      <c r="F584" s="847"/>
      <c r="G584" s="721">
        <f t="shared" si="311"/>
        <v>0</v>
      </c>
      <c r="H584" s="722" t="s">
        <v>46</v>
      </c>
      <c r="I584" s="723">
        <v>8.9700000000000005E-3</v>
      </c>
      <c r="J584" s="724">
        <f t="shared" si="312"/>
        <v>0.75245742000000004</v>
      </c>
      <c r="K584" s="725"/>
      <c r="L584" s="742">
        <f t="shared" si="313"/>
        <v>0</v>
      </c>
    </row>
    <row r="585" spans="1:12" ht="16.75" customHeight="1">
      <c r="A585" s="720">
        <f t="shared" si="314"/>
        <v>298</v>
      </c>
      <c r="B585" s="59" t="s">
        <v>715</v>
      </c>
      <c r="C585" s="59" t="s">
        <v>716</v>
      </c>
      <c r="D585" s="53" t="s">
        <v>426</v>
      </c>
      <c r="E585" s="756">
        <v>96.468899999999991</v>
      </c>
      <c r="F585" s="849"/>
      <c r="G585" s="745">
        <f t="shared" si="311"/>
        <v>0</v>
      </c>
      <c r="H585" s="746" t="s">
        <v>359</v>
      </c>
      <c r="I585" s="723">
        <v>1.6E-2</v>
      </c>
      <c r="J585" s="724">
        <f t="shared" ref="J585:J586" si="315">I585*E585</f>
        <v>1.5435023999999999</v>
      </c>
      <c r="K585" s="725"/>
      <c r="L585" s="742">
        <f t="shared" ref="L585:L587" si="316">K585*E585</f>
        <v>0</v>
      </c>
    </row>
    <row r="586" spans="1:12" ht="25.25" customHeight="1">
      <c r="A586" s="720">
        <f t="shared" si="314"/>
        <v>299</v>
      </c>
      <c r="B586" s="36">
        <v>781481215</v>
      </c>
      <c r="C586" s="36" t="s">
        <v>717</v>
      </c>
      <c r="D586" s="52" t="s">
        <v>35</v>
      </c>
      <c r="E586" s="754">
        <v>865.62499999999989</v>
      </c>
      <c r="F586" s="847"/>
      <c r="G586" s="721">
        <f t="shared" ref="G586:G587" si="317">F586*E586</f>
        <v>0</v>
      </c>
      <c r="H586" s="722" t="s">
        <v>46</v>
      </c>
      <c r="I586" s="723">
        <v>8.9700000000000005E-3</v>
      </c>
      <c r="J586" s="724">
        <f t="shared" si="315"/>
        <v>7.7646562499999998</v>
      </c>
      <c r="K586" s="725"/>
      <c r="L586" s="742">
        <f t="shared" si="316"/>
        <v>0</v>
      </c>
    </row>
    <row r="587" spans="1:12">
      <c r="A587" s="720">
        <f t="shared" si="314"/>
        <v>300</v>
      </c>
      <c r="B587" s="59" t="s">
        <v>715</v>
      </c>
      <c r="C587" s="59" t="s">
        <v>719</v>
      </c>
      <c r="D587" s="53" t="s">
        <v>426</v>
      </c>
      <c r="E587" s="756">
        <v>908.90624999999989</v>
      </c>
      <c r="F587" s="849"/>
      <c r="G587" s="745">
        <f t="shared" si="317"/>
        <v>0</v>
      </c>
      <c r="H587" s="746" t="s">
        <v>359</v>
      </c>
      <c r="I587" s="723">
        <v>2.1999999999999999E-2</v>
      </c>
      <c r="J587" s="724">
        <f>I587*E587</f>
        <v>19.995937499999997</v>
      </c>
      <c r="K587" s="725"/>
      <c r="L587" s="742">
        <f t="shared" si="316"/>
        <v>0</v>
      </c>
    </row>
    <row r="588" spans="1:12">
      <c r="A588" s="720">
        <f t="shared" si="314"/>
        <v>301</v>
      </c>
      <c r="B588" s="36">
        <v>781492211</v>
      </c>
      <c r="C588" s="36" t="s">
        <v>695</v>
      </c>
      <c r="D588" s="52" t="s">
        <v>84</v>
      </c>
      <c r="E588" s="754">
        <v>67.108800000000002</v>
      </c>
      <c r="F588" s="847"/>
      <c r="G588" s="721">
        <f t="shared" ref="G588" si="318">F588*E588</f>
        <v>0</v>
      </c>
      <c r="H588" s="722" t="s">
        <v>46</v>
      </c>
      <c r="I588" s="723">
        <v>5.3800000000000002E-3</v>
      </c>
      <c r="J588" s="724">
        <f t="shared" ref="J588" si="319">I588*E588</f>
        <v>0.36104534400000005</v>
      </c>
      <c r="K588" s="725"/>
      <c r="L588" s="742">
        <f t="shared" ref="L588" si="320">K588*E588</f>
        <v>0</v>
      </c>
    </row>
    <row r="589" spans="1:12">
      <c r="A589" s="720">
        <f t="shared" si="314"/>
        <v>302</v>
      </c>
      <c r="B589" s="36">
        <v>19416007</v>
      </c>
      <c r="C589" s="36" t="s">
        <v>697</v>
      </c>
      <c r="D589" s="52" t="s">
        <v>84</v>
      </c>
      <c r="E589" s="754">
        <v>70.464240000000004</v>
      </c>
      <c r="F589" s="847"/>
      <c r="G589" s="721">
        <f t="shared" ref="G589:G591" si="321">F589*E589</f>
        <v>0</v>
      </c>
      <c r="H589" s="722" t="s">
        <v>46</v>
      </c>
      <c r="I589" s="723">
        <v>1.2E-4</v>
      </c>
      <c r="J589" s="724">
        <f t="shared" ref="J589" si="322">I589*E589</f>
        <v>8.4557088000000013E-3</v>
      </c>
      <c r="K589" s="725"/>
      <c r="L589" s="742">
        <f t="shared" ref="L589" si="323">K589*E589</f>
        <v>0</v>
      </c>
    </row>
    <row r="590" spans="1:12">
      <c r="A590" s="720">
        <f t="shared" si="314"/>
        <v>303</v>
      </c>
      <c r="B590" s="36">
        <v>781495141</v>
      </c>
      <c r="C590" s="36" t="s">
        <v>698</v>
      </c>
      <c r="D590" s="52" t="s">
        <v>45</v>
      </c>
      <c r="E590" s="754">
        <v>106</v>
      </c>
      <c r="F590" s="847"/>
      <c r="G590" s="721">
        <f t="shared" si="321"/>
        <v>0</v>
      </c>
      <c r="H590" s="722" t="s">
        <v>46</v>
      </c>
      <c r="I590" s="723">
        <v>0</v>
      </c>
      <c r="J590" s="724">
        <f t="shared" ref="J590:J591" si="324">I590*E590</f>
        <v>0</v>
      </c>
      <c r="K590" s="725"/>
      <c r="L590" s="742">
        <f t="shared" ref="L590:L591" si="325">K590*E590</f>
        <v>0</v>
      </c>
    </row>
    <row r="591" spans="1:12">
      <c r="A591" s="720">
        <f t="shared" si="314"/>
        <v>304</v>
      </c>
      <c r="B591" s="36">
        <v>781495142</v>
      </c>
      <c r="C591" s="36" t="s">
        <v>699</v>
      </c>
      <c r="D591" s="52" t="s">
        <v>45</v>
      </c>
      <c r="E591" s="754">
        <v>60</v>
      </c>
      <c r="F591" s="847"/>
      <c r="G591" s="721">
        <f t="shared" si="321"/>
        <v>0</v>
      </c>
      <c r="H591" s="722" t="s">
        <v>46</v>
      </c>
      <c r="I591" s="723">
        <v>0</v>
      </c>
      <c r="J591" s="724">
        <f t="shared" si="324"/>
        <v>0</v>
      </c>
      <c r="K591" s="725"/>
      <c r="L591" s="742">
        <f t="shared" si="325"/>
        <v>0</v>
      </c>
    </row>
    <row r="592" spans="1:12">
      <c r="A592" s="720">
        <f t="shared" si="314"/>
        <v>305</v>
      </c>
      <c r="B592" s="36">
        <v>998781103</v>
      </c>
      <c r="C592" s="36" t="s">
        <v>696</v>
      </c>
      <c r="D592" s="52" t="s">
        <v>4</v>
      </c>
      <c r="E592" s="754">
        <v>30.710907922799997</v>
      </c>
      <c r="F592" s="847"/>
      <c r="G592" s="721">
        <f t="shared" ref="G592" si="326">F592*E592</f>
        <v>0</v>
      </c>
      <c r="H592" s="722" t="s">
        <v>46</v>
      </c>
      <c r="I592" s="723">
        <v>0</v>
      </c>
      <c r="J592" s="724">
        <v>0</v>
      </c>
      <c r="K592" s="725"/>
      <c r="L592" s="742">
        <f t="shared" ref="L592" si="327">K592*E592</f>
        <v>0</v>
      </c>
    </row>
    <row r="593" spans="1:12" ht="8.5" customHeight="1">
      <c r="A593" s="715"/>
      <c r="B593" s="715"/>
      <c r="C593" s="715"/>
      <c r="D593" s="748"/>
      <c r="E593" s="888"/>
      <c r="F593" s="715"/>
      <c r="G593" s="734"/>
      <c r="H593" s="715"/>
      <c r="I593" s="717"/>
      <c r="J593" s="735"/>
      <c r="K593" s="717"/>
      <c r="L593" s="740"/>
    </row>
    <row r="594" spans="1:12" ht="18.5" customHeight="1">
      <c r="A594" s="86"/>
      <c r="B594" s="87"/>
      <c r="C594" s="88" t="s">
        <v>721</v>
      </c>
      <c r="D594" s="72"/>
      <c r="E594" s="901"/>
      <c r="F594" s="834"/>
      <c r="G594" s="106">
        <f>SUM(G595:G599)</f>
        <v>0</v>
      </c>
      <c r="H594" s="835"/>
      <c r="I594" s="836"/>
      <c r="J594" s="90">
        <f>SUM(J595:J595)</f>
        <v>0</v>
      </c>
      <c r="K594" s="794"/>
      <c r="L594" s="837">
        <v>0</v>
      </c>
    </row>
    <row r="595" spans="1:12" ht="17.5" customHeight="1">
      <c r="A595" s="75">
        <f>A592+1</f>
        <v>306</v>
      </c>
      <c r="B595" s="36">
        <v>783314101</v>
      </c>
      <c r="C595" s="36" t="s">
        <v>722</v>
      </c>
      <c r="D595" s="52" t="s">
        <v>35</v>
      </c>
      <c r="E595" s="754">
        <v>50</v>
      </c>
      <c r="F595" s="869"/>
      <c r="G595" s="104">
        <f t="shared" ref="G595:G596" si="328">F595*E595</f>
        <v>0</v>
      </c>
      <c r="H595" s="838" t="s">
        <v>46</v>
      </c>
      <c r="I595" s="77">
        <v>0</v>
      </c>
      <c r="J595" s="724">
        <f t="shared" ref="J595:J596" si="329">I595*E595</f>
        <v>0</v>
      </c>
      <c r="K595" s="725"/>
      <c r="L595" s="742">
        <f t="shared" ref="L595:L598" si="330">K595*E595</f>
        <v>0</v>
      </c>
    </row>
    <row r="596" spans="1:12" ht="17.5" customHeight="1">
      <c r="A596" s="75">
        <f>A595+1</f>
        <v>307</v>
      </c>
      <c r="B596" s="36">
        <v>783317101</v>
      </c>
      <c r="C596" s="36" t="s">
        <v>723</v>
      </c>
      <c r="D596" s="52" t="s">
        <v>35</v>
      </c>
      <c r="E596" s="754">
        <v>50</v>
      </c>
      <c r="F596" s="869"/>
      <c r="G596" s="104">
        <f t="shared" si="328"/>
        <v>0</v>
      </c>
      <c r="H596" s="838" t="s">
        <v>46</v>
      </c>
      <c r="I596" s="77">
        <v>0</v>
      </c>
      <c r="J596" s="724">
        <f t="shared" si="329"/>
        <v>0</v>
      </c>
      <c r="K596" s="725"/>
      <c r="L596" s="742">
        <f t="shared" si="330"/>
        <v>0</v>
      </c>
    </row>
    <row r="597" spans="1:12" ht="17.5" customHeight="1">
      <c r="A597" s="75">
        <f t="shared" ref="A597:A599" si="331">A596+1</f>
        <v>308</v>
      </c>
      <c r="B597" s="36">
        <v>783009301</v>
      </c>
      <c r="C597" s="36" t="s">
        <v>725</v>
      </c>
      <c r="D597" s="52" t="s">
        <v>45</v>
      </c>
      <c r="E597" s="754">
        <v>7</v>
      </c>
      <c r="F597" s="869"/>
      <c r="G597" s="104">
        <f t="shared" ref="G597" si="332">F597*E597</f>
        <v>0</v>
      </c>
      <c r="H597" s="838" t="s">
        <v>46</v>
      </c>
      <c r="I597" s="77">
        <v>0</v>
      </c>
      <c r="J597" s="724">
        <f t="shared" ref="J597" si="333">I597*E597</f>
        <v>0</v>
      </c>
      <c r="K597" s="725"/>
      <c r="L597" s="742">
        <f t="shared" si="330"/>
        <v>0</v>
      </c>
    </row>
    <row r="598" spans="1:12" ht="17.5" customHeight="1">
      <c r="A598" s="75">
        <f t="shared" si="331"/>
        <v>309</v>
      </c>
      <c r="B598" s="36">
        <v>783009411</v>
      </c>
      <c r="C598" s="36" t="s">
        <v>724</v>
      </c>
      <c r="D598" s="52" t="s">
        <v>35</v>
      </c>
      <c r="E598" s="754">
        <v>10</v>
      </c>
      <c r="F598" s="869"/>
      <c r="G598" s="104">
        <f t="shared" ref="G598" si="334">F598*E598</f>
        <v>0</v>
      </c>
      <c r="H598" s="838" t="s">
        <v>46</v>
      </c>
      <c r="I598" s="77">
        <v>0</v>
      </c>
      <c r="J598" s="724">
        <f t="shared" ref="J598" si="335">I598*E598</f>
        <v>0</v>
      </c>
      <c r="K598" s="725"/>
      <c r="L598" s="742">
        <f t="shared" si="330"/>
        <v>0</v>
      </c>
    </row>
    <row r="599" spans="1:12">
      <c r="A599" s="75">
        <f t="shared" si="331"/>
        <v>310</v>
      </c>
      <c r="B599" s="36">
        <v>783827423</v>
      </c>
      <c r="C599" s="36" t="s">
        <v>734</v>
      </c>
      <c r="D599" s="52" t="s">
        <v>35</v>
      </c>
      <c r="E599" s="754">
        <v>2677.9547000000002</v>
      </c>
      <c r="F599" s="869"/>
      <c r="G599" s="104">
        <f t="shared" ref="G599" si="336">F599*E599</f>
        <v>0</v>
      </c>
      <c r="H599" s="838" t="s">
        <v>46</v>
      </c>
      <c r="I599" s="77">
        <v>0</v>
      </c>
      <c r="J599" s="724">
        <f t="shared" ref="J599" si="337">I599*E599</f>
        <v>0</v>
      </c>
      <c r="K599" s="725"/>
      <c r="L599" s="742">
        <f t="shared" ref="L599" si="338">K599*E599</f>
        <v>0</v>
      </c>
    </row>
    <row r="600" spans="1:12">
      <c r="A600" s="75"/>
      <c r="B600" s="34"/>
      <c r="C600" s="34"/>
      <c r="D600" s="52"/>
      <c r="E600" s="754"/>
      <c r="F600" s="35"/>
      <c r="G600" s="104"/>
      <c r="H600" s="838"/>
      <c r="I600" s="77"/>
      <c r="J600" s="724"/>
      <c r="K600" s="725"/>
      <c r="L600" s="742"/>
    </row>
    <row r="601" spans="1:12" ht="18.5" customHeight="1">
      <c r="A601" s="86"/>
      <c r="B601" s="87"/>
      <c r="C601" s="88" t="s">
        <v>707</v>
      </c>
      <c r="D601" s="72"/>
      <c r="E601" s="901"/>
      <c r="F601" s="834"/>
      <c r="G601" s="106">
        <f>SUM(G602:G604)</f>
        <v>0</v>
      </c>
      <c r="H601" s="835"/>
      <c r="I601" s="836"/>
      <c r="J601" s="90">
        <f>SUM(J602:J602)</f>
        <v>0</v>
      </c>
      <c r="K601" s="794"/>
      <c r="L601" s="837">
        <v>0</v>
      </c>
    </row>
    <row r="602" spans="1:12" ht="16.75" customHeight="1">
      <c r="A602" s="75">
        <f>A599+1</f>
        <v>311</v>
      </c>
      <c r="B602" s="36">
        <v>784111001</v>
      </c>
      <c r="C602" s="39" t="s">
        <v>705</v>
      </c>
      <c r="D602" s="52" t="s">
        <v>35</v>
      </c>
      <c r="E602" s="754">
        <v>6649.5252600000003</v>
      </c>
      <c r="F602" s="869"/>
      <c r="G602" s="104">
        <f t="shared" ref="G602:G604" si="339">F602*E602</f>
        <v>0</v>
      </c>
      <c r="H602" s="838" t="s">
        <v>46</v>
      </c>
      <c r="I602" s="77">
        <v>0</v>
      </c>
      <c r="J602" s="724">
        <f t="shared" ref="J602:J604" si="340">I602*E602</f>
        <v>0</v>
      </c>
      <c r="K602" s="91">
        <v>0</v>
      </c>
      <c r="L602" s="92">
        <f t="shared" ref="L602:L604" si="341">K602*E602</f>
        <v>0</v>
      </c>
    </row>
    <row r="603" spans="1:12" ht="27.5" customHeight="1">
      <c r="A603" s="75">
        <f>A602+1</f>
        <v>312</v>
      </c>
      <c r="B603" s="36">
        <v>784181112</v>
      </c>
      <c r="C603" s="36" t="s">
        <v>726</v>
      </c>
      <c r="D603" s="52" t="s">
        <v>35</v>
      </c>
      <c r="E603" s="754">
        <v>6649.5252600000003</v>
      </c>
      <c r="F603" s="869"/>
      <c r="G603" s="104">
        <f t="shared" ref="G603" si="342">F603*E603</f>
        <v>0</v>
      </c>
      <c r="H603" s="838" t="s">
        <v>46</v>
      </c>
      <c r="I603" s="77">
        <v>0</v>
      </c>
      <c r="J603" s="724">
        <f t="shared" ref="J603" si="343">I603*E603</f>
        <v>0</v>
      </c>
      <c r="K603" s="91">
        <v>0</v>
      </c>
      <c r="L603" s="92">
        <f t="shared" ref="L603" si="344">K603*E603</f>
        <v>0</v>
      </c>
    </row>
    <row r="604" spans="1:12" ht="24" customHeight="1">
      <c r="A604" s="75">
        <f>A603+1</f>
        <v>313</v>
      </c>
      <c r="B604" s="36">
        <v>784211101</v>
      </c>
      <c r="C604" s="39" t="s">
        <v>706</v>
      </c>
      <c r="D604" s="52" t="s">
        <v>35</v>
      </c>
      <c r="E604" s="754">
        <v>6649.5252600000003</v>
      </c>
      <c r="F604" s="869"/>
      <c r="G604" s="104">
        <f t="shared" si="339"/>
        <v>0</v>
      </c>
      <c r="H604" s="838" t="s">
        <v>46</v>
      </c>
      <c r="I604" s="77">
        <v>0</v>
      </c>
      <c r="J604" s="724">
        <f t="shared" si="340"/>
        <v>0</v>
      </c>
      <c r="K604" s="91">
        <v>0</v>
      </c>
      <c r="L604" s="92">
        <f t="shared" si="341"/>
        <v>0</v>
      </c>
    </row>
    <row r="605" spans="1:12">
      <c r="A605" s="715"/>
      <c r="B605" s="715"/>
      <c r="C605" s="715"/>
      <c r="D605" s="748"/>
      <c r="E605" s="888"/>
      <c r="F605" s="715"/>
      <c r="G605" s="734"/>
      <c r="H605" s="715"/>
      <c r="I605" s="717"/>
      <c r="J605" s="735"/>
      <c r="K605" s="717"/>
      <c r="L605" s="740"/>
    </row>
    <row r="606" spans="1:12" ht="18.5" customHeight="1">
      <c r="A606" s="86"/>
      <c r="B606" s="87"/>
      <c r="C606" s="88" t="s">
        <v>2134</v>
      </c>
      <c r="D606" s="72"/>
      <c r="E606" s="901"/>
      <c r="F606" s="834"/>
      <c r="G606" s="106">
        <f>SUM(G607:G613)</f>
        <v>0</v>
      </c>
      <c r="H606" s="835"/>
      <c r="I606" s="836"/>
      <c r="J606" s="90">
        <f>SUM(J607:J607)</f>
        <v>0</v>
      </c>
      <c r="K606" s="794"/>
      <c r="L606" s="837">
        <v>0</v>
      </c>
    </row>
    <row r="607" spans="1:12" ht="25.25" customHeight="1">
      <c r="A607" s="75">
        <f>A604+1</f>
        <v>314</v>
      </c>
      <c r="B607" s="62">
        <v>786623023</v>
      </c>
      <c r="C607" s="399" t="s">
        <v>2128</v>
      </c>
      <c r="D607" s="731" t="s">
        <v>45</v>
      </c>
      <c r="E607" s="754">
        <v>25</v>
      </c>
      <c r="F607" s="870"/>
      <c r="G607" s="104">
        <f t="shared" ref="G607:G612" si="345">F607*E607</f>
        <v>0</v>
      </c>
      <c r="H607" s="838" t="s">
        <v>46</v>
      </c>
      <c r="I607" s="77">
        <v>0</v>
      </c>
      <c r="J607" s="724">
        <f t="shared" ref="J607:J608" si="346">I607*E607</f>
        <v>0</v>
      </c>
      <c r="K607" s="91">
        <v>0</v>
      </c>
      <c r="L607" s="92">
        <f>K607*E607</f>
        <v>0</v>
      </c>
    </row>
    <row r="608" spans="1:12" ht="25.25" customHeight="1">
      <c r="A608" s="75">
        <f>A607+1</f>
        <v>315</v>
      </c>
      <c r="B608" s="62">
        <v>786623025</v>
      </c>
      <c r="C608" s="399" t="s">
        <v>2129</v>
      </c>
      <c r="D608" s="731" t="s">
        <v>45</v>
      </c>
      <c r="E608" s="754">
        <v>11</v>
      </c>
      <c r="F608" s="870"/>
      <c r="G608" s="104">
        <f t="shared" si="345"/>
        <v>0</v>
      </c>
      <c r="H608" s="838" t="s">
        <v>46</v>
      </c>
      <c r="I608" s="77">
        <v>0</v>
      </c>
      <c r="J608" s="724">
        <f t="shared" si="346"/>
        <v>0</v>
      </c>
      <c r="K608" s="91">
        <v>0</v>
      </c>
      <c r="L608" s="92">
        <f t="shared" ref="L608:L612" si="347">K608*E608</f>
        <v>0</v>
      </c>
    </row>
    <row r="609" spans="1:12" ht="24" customHeight="1">
      <c r="A609" s="75">
        <f t="shared" ref="A609:A613" si="348">A608+1</f>
        <v>316</v>
      </c>
      <c r="B609" s="59" t="s">
        <v>2130</v>
      </c>
      <c r="C609" s="401" t="s">
        <v>2136</v>
      </c>
      <c r="D609" s="53" t="s">
        <v>45</v>
      </c>
      <c r="E609" s="756">
        <v>6</v>
      </c>
      <c r="F609" s="871"/>
      <c r="G609" s="105">
        <f t="shared" si="345"/>
        <v>0</v>
      </c>
      <c r="H609" s="839" t="s">
        <v>359</v>
      </c>
      <c r="I609" s="77">
        <v>0</v>
      </c>
      <c r="J609" s="724">
        <f t="shared" ref="J609:J612" si="349">I609*E609</f>
        <v>0</v>
      </c>
      <c r="K609" s="91">
        <v>0</v>
      </c>
      <c r="L609" s="92">
        <f t="shared" si="347"/>
        <v>0</v>
      </c>
    </row>
    <row r="610" spans="1:12" ht="24" customHeight="1">
      <c r="A610" s="75">
        <f t="shared" si="348"/>
        <v>317</v>
      </c>
      <c r="B610" s="59" t="s">
        <v>2131</v>
      </c>
      <c r="C610" s="401" t="s">
        <v>2137</v>
      </c>
      <c r="D610" s="53" t="s">
        <v>45</v>
      </c>
      <c r="E610" s="756">
        <v>24</v>
      </c>
      <c r="F610" s="871"/>
      <c r="G610" s="105">
        <f t="shared" si="345"/>
        <v>0</v>
      </c>
      <c r="H610" s="839" t="s">
        <v>359</v>
      </c>
      <c r="I610" s="77">
        <v>0</v>
      </c>
      <c r="J610" s="724">
        <f t="shared" si="349"/>
        <v>0</v>
      </c>
      <c r="K610" s="91">
        <v>0</v>
      </c>
      <c r="L610" s="92">
        <f t="shared" si="347"/>
        <v>0</v>
      </c>
    </row>
    <row r="611" spans="1:12" ht="26.5" customHeight="1">
      <c r="A611" s="75">
        <f t="shared" si="348"/>
        <v>318</v>
      </c>
      <c r="B611" s="59" t="s">
        <v>2132</v>
      </c>
      <c r="C611" s="401" t="s">
        <v>2138</v>
      </c>
      <c r="D611" s="53" t="s">
        <v>45</v>
      </c>
      <c r="E611" s="756">
        <v>5</v>
      </c>
      <c r="F611" s="871"/>
      <c r="G611" s="105">
        <f t="shared" si="345"/>
        <v>0</v>
      </c>
      <c r="H611" s="839" t="s">
        <v>359</v>
      </c>
      <c r="I611" s="77">
        <v>0</v>
      </c>
      <c r="J611" s="724">
        <f t="shared" si="349"/>
        <v>0</v>
      </c>
      <c r="K611" s="91">
        <v>0</v>
      </c>
      <c r="L611" s="92">
        <f t="shared" si="347"/>
        <v>0</v>
      </c>
    </row>
    <row r="612" spans="1:12" ht="28.75" customHeight="1">
      <c r="A612" s="75">
        <f t="shared" si="348"/>
        <v>319</v>
      </c>
      <c r="B612" s="59" t="s">
        <v>2133</v>
      </c>
      <c r="C612" s="401" t="s">
        <v>2139</v>
      </c>
      <c r="D612" s="53" t="s">
        <v>45</v>
      </c>
      <c r="E612" s="756">
        <v>1</v>
      </c>
      <c r="F612" s="871"/>
      <c r="G612" s="105">
        <f t="shared" si="345"/>
        <v>0</v>
      </c>
      <c r="H612" s="839" t="s">
        <v>359</v>
      </c>
      <c r="I612" s="77">
        <v>0</v>
      </c>
      <c r="J612" s="724">
        <f t="shared" si="349"/>
        <v>0</v>
      </c>
      <c r="K612" s="91">
        <v>0</v>
      </c>
      <c r="L612" s="92">
        <f t="shared" si="347"/>
        <v>0</v>
      </c>
    </row>
    <row r="613" spans="1:12" ht="27.5" customHeight="1">
      <c r="A613" s="75">
        <f t="shared" si="348"/>
        <v>320</v>
      </c>
      <c r="B613" s="62">
        <v>998786203</v>
      </c>
      <c r="C613" s="62" t="s">
        <v>2135</v>
      </c>
      <c r="D613" s="62" t="s">
        <v>254</v>
      </c>
      <c r="E613" s="765">
        <v>0.23</v>
      </c>
      <c r="F613" s="872"/>
      <c r="G613" s="104"/>
      <c r="H613" s="838" t="s">
        <v>46</v>
      </c>
      <c r="I613" s="77">
        <v>0</v>
      </c>
      <c r="J613" s="724">
        <f t="shared" ref="J613" si="350">I613*E613</f>
        <v>0</v>
      </c>
      <c r="K613" s="91">
        <v>0</v>
      </c>
      <c r="L613" s="92">
        <f t="shared" ref="L613" si="351">K613*E613</f>
        <v>0</v>
      </c>
    </row>
    <row r="614" spans="1:12" ht="16.75" customHeight="1">
      <c r="A614" s="715"/>
      <c r="B614" s="715"/>
      <c r="C614" s="715"/>
      <c r="D614" s="715"/>
      <c r="E614" s="887"/>
      <c r="F614" s="715"/>
      <c r="G614" s="734"/>
      <c r="H614" s="715"/>
      <c r="I614" s="717"/>
      <c r="J614" s="735"/>
      <c r="K614" s="717"/>
      <c r="L614" s="740"/>
    </row>
    <row r="615" spans="1:12" ht="16.75" customHeight="1">
      <c r="A615" s="715"/>
      <c r="B615" s="715"/>
      <c r="C615" s="715"/>
      <c r="D615" s="715"/>
      <c r="E615" s="887"/>
      <c r="F615" s="715"/>
      <c r="G615" s="734"/>
      <c r="H615" s="715"/>
      <c r="I615" s="717"/>
      <c r="J615" s="735"/>
      <c r="K615" s="717"/>
      <c r="L615" s="740"/>
    </row>
    <row r="616" spans="1:12" ht="16.75" customHeight="1">
      <c r="A616" s="715"/>
      <c r="B616" s="715"/>
      <c r="C616" s="715"/>
      <c r="D616" s="715"/>
      <c r="E616" s="887"/>
      <c r="F616" s="715"/>
      <c r="G616" s="734"/>
      <c r="H616" s="715"/>
      <c r="I616" s="717"/>
      <c r="J616" s="735"/>
      <c r="K616" s="717"/>
      <c r="L616" s="740"/>
    </row>
    <row r="617" spans="1:12" ht="16.75" customHeight="1">
      <c r="A617" s="715"/>
      <c r="B617" s="715"/>
      <c r="C617" s="715"/>
      <c r="D617" s="715"/>
      <c r="E617" s="887"/>
      <c r="F617" s="715"/>
      <c r="G617" s="734"/>
      <c r="H617" s="715"/>
      <c r="I617" s="717"/>
      <c r="J617" s="735"/>
      <c r="K617" s="717"/>
      <c r="L617" s="740"/>
    </row>
    <row r="618" spans="1:12" ht="16.75" customHeight="1">
      <c r="A618" s="715"/>
      <c r="B618" s="715"/>
      <c r="C618" s="715"/>
      <c r="D618" s="748"/>
      <c r="E618" s="887"/>
      <c r="F618" s="715"/>
      <c r="G618" s="734"/>
      <c r="H618" s="715"/>
      <c r="I618" s="717"/>
      <c r="J618" s="735"/>
      <c r="K618" s="717"/>
      <c r="L618" s="740"/>
    </row>
    <row r="619" spans="1:12" ht="16.75" customHeight="1">
      <c r="A619" s="715"/>
      <c r="B619" s="715"/>
      <c r="C619" s="715"/>
      <c r="D619" s="748"/>
      <c r="E619" s="887"/>
      <c r="F619" s="715"/>
      <c r="G619" s="734"/>
      <c r="H619" s="715"/>
      <c r="I619" s="717"/>
      <c r="J619" s="735"/>
      <c r="K619" s="717"/>
      <c r="L619" s="740"/>
    </row>
    <row r="620" spans="1:12" ht="16.75" customHeight="1">
      <c r="A620" s="715"/>
      <c r="B620" s="715"/>
      <c r="C620" s="715"/>
      <c r="D620" s="748"/>
      <c r="E620" s="887"/>
      <c r="F620" s="715"/>
      <c r="G620" s="734"/>
      <c r="H620" s="715"/>
      <c r="I620" s="717"/>
      <c r="J620" s="735"/>
      <c r="K620" s="717"/>
      <c r="L620" s="740"/>
    </row>
    <row r="621" spans="1:12" ht="16.75" customHeight="1">
      <c r="A621" s="715"/>
      <c r="B621" s="715"/>
      <c r="C621" s="715"/>
      <c r="D621" s="748"/>
      <c r="E621" s="887"/>
      <c r="F621" s="715"/>
      <c r="G621" s="734"/>
      <c r="H621" s="715"/>
      <c r="I621" s="717"/>
      <c r="J621" s="735"/>
      <c r="K621" s="717"/>
      <c r="L621" s="740"/>
    </row>
    <row r="622" spans="1:12" ht="16.75" customHeight="1">
      <c r="A622" s="715"/>
      <c r="B622" s="715"/>
      <c r="C622" s="715"/>
      <c r="D622" s="748"/>
      <c r="E622" s="887"/>
      <c r="F622" s="715"/>
      <c r="G622" s="734"/>
      <c r="H622" s="715"/>
      <c r="I622" s="717"/>
      <c r="J622" s="735"/>
      <c r="K622" s="717"/>
      <c r="L622" s="740"/>
    </row>
    <row r="623" spans="1:12" ht="16.75" customHeight="1"/>
    <row r="624" spans="1:12" ht="16.75" customHeight="1"/>
    <row r="625" spans="3:3" ht="16.75" customHeight="1"/>
    <row r="626" spans="3:3" ht="16.75" customHeight="1"/>
    <row r="627" spans="3:3">
      <c r="C627">
        <f>11200/4.4</f>
        <v>2545.454545454545</v>
      </c>
    </row>
  </sheetData>
  <pageMargins left="0.19685039370078741" right="0.15748031496062992" top="0.23622047244094491" bottom="0.59055118110236227" header="0.23622047244094491" footer="0.31496062992125984"/>
  <pageSetup paperSize="9" orientation="landscape" r:id="rId1"/>
  <headerFooter>
    <oddFooter>&amp;C&amp;"Arial,tučné kurzíva"&amp;P&amp;R&amp;"Arial,Kurzíva"&amp;9Uchazeč : ..................................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28BDE-8BD2-4865-8856-09D1022FD123}">
  <sheetPr>
    <tabColor rgb="FFFFC000"/>
    <pageSetUpPr fitToPage="1"/>
  </sheetPr>
  <dimension ref="B1:BM265"/>
  <sheetViews>
    <sheetView showGridLines="0" topLeftCell="A248" workbookViewId="0">
      <selection activeCell="J263" sqref="J263"/>
    </sheetView>
  </sheetViews>
  <sheetFormatPr baseColWidth="10" defaultColWidth="8.83203125" defaultRowHeight="11"/>
  <cols>
    <col min="1" max="1" width="4.6640625" style="115" customWidth="1"/>
    <col min="2" max="2" width="0.83203125" style="115" customWidth="1"/>
    <col min="3" max="3" width="3.1640625" style="115" customWidth="1"/>
    <col min="4" max="4" width="3.33203125" style="115" customWidth="1"/>
    <col min="5" max="5" width="13.33203125" style="115" customWidth="1"/>
    <col min="6" max="6" width="78.5" style="115" customWidth="1"/>
    <col min="7" max="7" width="5.83203125" style="115" customWidth="1"/>
    <col min="8" max="8" width="10.83203125" style="115" customWidth="1"/>
    <col min="9" max="9" width="12.33203125" style="115" customWidth="1"/>
    <col min="10" max="10" width="17.83203125" style="115" customWidth="1"/>
    <col min="11" max="11" width="17.33203125" style="115" hidden="1" customWidth="1"/>
    <col min="12" max="12" width="7.1640625" style="115" customWidth="1"/>
    <col min="13" max="13" width="8.5" style="115" hidden="1" customWidth="1"/>
    <col min="14" max="14" width="8.83203125" style="115"/>
    <col min="15" max="20" width="11" style="115" hidden="1" customWidth="1"/>
    <col min="21" max="21" width="12.6640625" style="115" hidden="1" customWidth="1"/>
    <col min="22" max="22" width="9.5" style="115" customWidth="1"/>
    <col min="23" max="23" width="12.6640625" style="115" customWidth="1"/>
    <col min="24" max="24" width="9.5" style="115" customWidth="1"/>
    <col min="25" max="25" width="11.6640625" style="115" customWidth="1"/>
    <col min="26" max="26" width="8.5" style="115" customWidth="1"/>
    <col min="27" max="27" width="11.6640625" style="115" customWidth="1"/>
    <col min="28" max="28" width="12.6640625" style="115" customWidth="1"/>
    <col min="29" max="29" width="8.5" style="115" customWidth="1"/>
    <col min="30" max="30" width="11.6640625" style="115" customWidth="1"/>
    <col min="31" max="31" width="12.6640625" style="115" customWidth="1"/>
    <col min="32" max="16384" width="8.83203125" style="115"/>
  </cols>
  <sheetData>
    <row r="1" spans="2:46" hidden="1"/>
    <row r="2" spans="2:46" ht="37" hidden="1" customHeight="1">
      <c r="L2" s="938" t="s">
        <v>737</v>
      </c>
      <c r="M2" s="939"/>
      <c r="N2" s="939"/>
      <c r="O2" s="939"/>
      <c r="P2" s="939"/>
      <c r="Q2" s="939"/>
      <c r="R2" s="939"/>
      <c r="S2" s="939"/>
      <c r="T2" s="939"/>
      <c r="U2" s="939"/>
      <c r="V2" s="939"/>
      <c r="AT2" s="116" t="s">
        <v>738</v>
      </c>
    </row>
    <row r="3" spans="2:46" ht="7" hidden="1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9"/>
      <c r="AT3" s="116" t="s">
        <v>739</v>
      </c>
    </row>
    <row r="4" spans="2:46" ht="25" hidden="1" customHeight="1">
      <c r="B4" s="119"/>
      <c r="D4" s="120" t="s">
        <v>740</v>
      </c>
      <c r="L4" s="119"/>
      <c r="M4" s="121" t="s">
        <v>741</v>
      </c>
      <c r="AT4" s="116" t="s">
        <v>742</v>
      </c>
    </row>
    <row r="5" spans="2:46" ht="7" hidden="1" customHeight="1">
      <c r="B5" s="119"/>
      <c r="L5" s="119"/>
    </row>
    <row r="6" spans="2:46" ht="12" hidden="1" customHeight="1">
      <c r="B6" s="119"/>
      <c r="D6" s="122" t="s">
        <v>743</v>
      </c>
      <c r="L6" s="119"/>
    </row>
    <row r="7" spans="2:46" ht="16.5" hidden="1" customHeight="1">
      <c r="B7" s="119"/>
      <c r="E7" s="936" t="s">
        <v>2126</v>
      </c>
      <c r="F7" s="937"/>
      <c r="G7" s="937"/>
      <c r="H7" s="937"/>
      <c r="L7" s="119"/>
    </row>
    <row r="8" spans="2:46" s="123" customFormat="1" ht="12" hidden="1" customHeight="1">
      <c r="B8" s="124"/>
      <c r="D8" s="122" t="s">
        <v>744</v>
      </c>
      <c r="L8" s="124"/>
    </row>
    <row r="9" spans="2:46" s="123" customFormat="1" ht="16.5" hidden="1" customHeight="1">
      <c r="B9" s="124"/>
      <c r="E9" s="934" t="s">
        <v>745</v>
      </c>
      <c r="F9" s="935"/>
      <c r="G9" s="935"/>
      <c r="H9" s="935"/>
      <c r="L9" s="124"/>
    </row>
    <row r="10" spans="2:46" s="123" customFormat="1" hidden="1">
      <c r="B10" s="124"/>
      <c r="L10" s="124"/>
    </row>
    <row r="11" spans="2:46" s="123" customFormat="1" ht="12" hidden="1" customHeight="1">
      <c r="B11" s="124"/>
      <c r="D11" s="122" t="s">
        <v>746</v>
      </c>
      <c r="F11" s="125" t="s">
        <v>747</v>
      </c>
      <c r="I11" s="122" t="s">
        <v>748</v>
      </c>
      <c r="J11" s="125" t="s">
        <v>747</v>
      </c>
      <c r="L11" s="124"/>
    </row>
    <row r="12" spans="2:46" s="123" customFormat="1" ht="12" hidden="1" customHeight="1">
      <c r="B12" s="124"/>
      <c r="D12" s="122" t="s">
        <v>749</v>
      </c>
      <c r="F12" s="125" t="s">
        <v>750</v>
      </c>
      <c r="I12" s="122" t="s">
        <v>751</v>
      </c>
      <c r="J12" s="126" t="s">
        <v>2127</v>
      </c>
      <c r="L12" s="124"/>
    </row>
    <row r="13" spans="2:46" s="123" customFormat="1" ht="10.75" hidden="1" customHeight="1">
      <c r="B13" s="124"/>
      <c r="L13" s="124"/>
    </row>
    <row r="14" spans="2:46" s="123" customFormat="1" ht="12" hidden="1" customHeight="1">
      <c r="B14" s="124"/>
      <c r="D14" s="122" t="s">
        <v>752</v>
      </c>
      <c r="I14" s="122" t="s">
        <v>753</v>
      </c>
      <c r="J14" s="125" t="s">
        <v>747</v>
      </c>
      <c r="L14" s="124"/>
    </row>
    <row r="15" spans="2:46" s="123" customFormat="1" ht="18" hidden="1" customHeight="1">
      <c r="B15" s="124"/>
      <c r="E15" s="125" t="s">
        <v>1581</v>
      </c>
      <c r="I15" s="122" t="s">
        <v>754</v>
      </c>
      <c r="J15" s="125" t="s">
        <v>747</v>
      </c>
      <c r="L15" s="124"/>
    </row>
    <row r="16" spans="2:46" s="123" customFormat="1" ht="7" hidden="1" customHeight="1">
      <c r="B16" s="124"/>
      <c r="L16" s="124"/>
    </row>
    <row r="17" spans="2:12" s="123" customFormat="1" ht="12" hidden="1" customHeight="1">
      <c r="B17" s="124"/>
      <c r="D17" s="122" t="s">
        <v>755</v>
      </c>
      <c r="I17" s="122" t="s">
        <v>753</v>
      </c>
      <c r="J17" s="125" t="s">
        <v>747</v>
      </c>
      <c r="L17" s="124"/>
    </row>
    <row r="18" spans="2:12" s="123" customFormat="1" ht="18" hidden="1" customHeight="1">
      <c r="B18" s="124"/>
      <c r="E18" s="940" t="s">
        <v>1581</v>
      </c>
      <c r="F18" s="940"/>
      <c r="G18" s="940"/>
      <c r="H18" s="940"/>
      <c r="I18" s="122" t="s">
        <v>754</v>
      </c>
      <c r="J18" s="125" t="s">
        <v>747</v>
      </c>
      <c r="L18" s="124"/>
    </row>
    <row r="19" spans="2:12" s="123" customFormat="1" ht="7" hidden="1" customHeight="1">
      <c r="B19" s="124"/>
      <c r="L19" s="124"/>
    </row>
    <row r="20" spans="2:12" s="123" customFormat="1" ht="12" hidden="1" customHeight="1">
      <c r="B20" s="124"/>
      <c r="D20" s="122" t="s">
        <v>756</v>
      </c>
      <c r="I20" s="122" t="s">
        <v>753</v>
      </c>
      <c r="J20" s="125" t="s">
        <v>747</v>
      </c>
      <c r="L20" s="124"/>
    </row>
    <row r="21" spans="2:12" s="123" customFormat="1" ht="18" hidden="1" customHeight="1">
      <c r="B21" s="124"/>
      <c r="E21" s="125" t="s">
        <v>1581</v>
      </c>
      <c r="I21" s="122" t="s">
        <v>754</v>
      </c>
      <c r="J21" s="125" t="s">
        <v>747</v>
      </c>
      <c r="L21" s="124"/>
    </row>
    <row r="22" spans="2:12" s="123" customFormat="1" ht="7" hidden="1" customHeight="1">
      <c r="B22" s="124"/>
      <c r="L22" s="124"/>
    </row>
    <row r="23" spans="2:12" s="123" customFormat="1" ht="12" hidden="1" customHeight="1">
      <c r="B23" s="124"/>
      <c r="D23" s="122" t="s">
        <v>757</v>
      </c>
      <c r="I23" s="122" t="s">
        <v>753</v>
      </c>
      <c r="J23" s="125" t="s">
        <v>747</v>
      </c>
      <c r="L23" s="124"/>
    </row>
    <row r="24" spans="2:12" s="123" customFormat="1" ht="18" hidden="1" customHeight="1">
      <c r="B24" s="124"/>
      <c r="E24" s="125" t="s">
        <v>1581</v>
      </c>
      <c r="I24" s="122" t="s">
        <v>754</v>
      </c>
      <c r="J24" s="125" t="s">
        <v>747</v>
      </c>
      <c r="L24" s="124"/>
    </row>
    <row r="25" spans="2:12" s="123" customFormat="1" ht="7" hidden="1" customHeight="1">
      <c r="B25" s="124"/>
      <c r="L25" s="124"/>
    </row>
    <row r="26" spans="2:12" s="123" customFormat="1" ht="12" hidden="1" customHeight="1">
      <c r="B26" s="124"/>
      <c r="D26" s="122" t="s">
        <v>758</v>
      </c>
      <c r="L26" s="124"/>
    </row>
    <row r="27" spans="2:12" s="127" customFormat="1" ht="16.5" hidden="1" customHeight="1">
      <c r="B27" s="128"/>
      <c r="E27" s="941" t="s">
        <v>747</v>
      </c>
      <c r="F27" s="941"/>
      <c r="G27" s="941"/>
      <c r="H27" s="941"/>
      <c r="L27" s="128"/>
    </row>
    <row r="28" spans="2:12" s="123" customFormat="1" ht="7" hidden="1" customHeight="1">
      <c r="B28" s="124"/>
      <c r="L28" s="124"/>
    </row>
    <row r="29" spans="2:12" s="123" customFormat="1" ht="7" hidden="1" customHeight="1">
      <c r="B29" s="124"/>
      <c r="D29" s="130"/>
      <c r="E29" s="130"/>
      <c r="F29" s="130"/>
      <c r="G29" s="130"/>
      <c r="H29" s="130"/>
      <c r="I29" s="130"/>
      <c r="J29" s="130"/>
      <c r="K29" s="130"/>
      <c r="L29" s="124"/>
    </row>
    <row r="30" spans="2:12" s="123" customFormat="1" ht="25.25" hidden="1" customHeight="1">
      <c r="B30" s="124"/>
      <c r="D30" s="131" t="s">
        <v>759</v>
      </c>
      <c r="J30" s="132">
        <f>ROUND(J124, 2)</f>
        <v>0</v>
      </c>
      <c r="L30" s="124"/>
    </row>
    <row r="31" spans="2:12" s="123" customFormat="1" ht="7" hidden="1" customHeight="1">
      <c r="B31" s="124"/>
      <c r="D31" s="130"/>
      <c r="E31" s="130"/>
      <c r="F31" s="130"/>
      <c r="G31" s="130"/>
      <c r="H31" s="130"/>
      <c r="I31" s="130"/>
      <c r="J31" s="130"/>
      <c r="K31" s="130"/>
      <c r="L31" s="124"/>
    </row>
    <row r="32" spans="2:12" s="123" customFormat="1" ht="14.5" hidden="1" customHeight="1">
      <c r="B32" s="124"/>
      <c r="F32" s="133" t="s">
        <v>760</v>
      </c>
      <c r="I32" s="133" t="s">
        <v>761</v>
      </c>
      <c r="J32" s="133" t="s">
        <v>762</v>
      </c>
      <c r="L32" s="124"/>
    </row>
    <row r="33" spans="2:12" s="123" customFormat="1" ht="14.5" hidden="1" customHeight="1">
      <c r="B33" s="124"/>
      <c r="D33" s="134" t="s">
        <v>763</v>
      </c>
      <c r="E33" s="122" t="s">
        <v>764</v>
      </c>
      <c r="F33" s="135">
        <f>ROUND((SUM(BE124:BE264)),  2)</f>
        <v>0</v>
      </c>
      <c r="I33" s="136">
        <v>0.21</v>
      </c>
      <c r="J33" s="135">
        <f>ROUND(((SUM(BE124:BE264))*I33),  2)</f>
        <v>0</v>
      </c>
      <c r="L33" s="124"/>
    </row>
    <row r="34" spans="2:12" s="123" customFormat="1" ht="14.5" hidden="1" customHeight="1">
      <c r="B34" s="124"/>
      <c r="E34" s="122" t="s">
        <v>765</v>
      </c>
      <c r="F34" s="135">
        <f>ROUND((SUM(BF124:BF264)),  2)</f>
        <v>0</v>
      </c>
      <c r="I34" s="136">
        <v>0.12</v>
      </c>
      <c r="J34" s="135">
        <f>ROUND(((SUM(BF124:BF264))*I34),  2)</f>
        <v>0</v>
      </c>
      <c r="L34" s="124"/>
    </row>
    <row r="35" spans="2:12" s="123" customFormat="1" ht="14.5" hidden="1" customHeight="1">
      <c r="B35" s="124"/>
      <c r="E35" s="122" t="s">
        <v>766</v>
      </c>
      <c r="F35" s="135">
        <f>ROUND((SUM(BG124:BG264)),  2)</f>
        <v>0</v>
      </c>
      <c r="I35" s="136">
        <v>0.21</v>
      </c>
      <c r="J35" s="135">
        <f>0</f>
        <v>0</v>
      </c>
      <c r="L35" s="124"/>
    </row>
    <row r="36" spans="2:12" s="123" customFormat="1" ht="14.5" hidden="1" customHeight="1">
      <c r="B36" s="124"/>
      <c r="E36" s="122" t="s">
        <v>767</v>
      </c>
      <c r="F36" s="135">
        <f>ROUND((SUM(BH124:BH264)),  2)</f>
        <v>0</v>
      </c>
      <c r="I36" s="136">
        <v>0.12</v>
      </c>
      <c r="J36" s="135">
        <f>0</f>
        <v>0</v>
      </c>
      <c r="L36" s="124"/>
    </row>
    <row r="37" spans="2:12" s="123" customFormat="1" ht="14.5" hidden="1" customHeight="1">
      <c r="B37" s="124"/>
      <c r="E37" s="122" t="s">
        <v>768</v>
      </c>
      <c r="F37" s="135">
        <f>ROUND((SUM(BI124:BI264)),  2)</f>
        <v>0</v>
      </c>
      <c r="I37" s="136">
        <v>0</v>
      </c>
      <c r="J37" s="135">
        <f>0</f>
        <v>0</v>
      </c>
      <c r="L37" s="124"/>
    </row>
    <row r="38" spans="2:12" s="123" customFormat="1" ht="7" hidden="1" customHeight="1">
      <c r="B38" s="124"/>
      <c r="L38" s="124"/>
    </row>
    <row r="39" spans="2:12" s="123" customFormat="1" ht="25.25" hidden="1" customHeight="1">
      <c r="B39" s="124"/>
      <c r="C39" s="137"/>
      <c r="D39" s="138" t="s">
        <v>769</v>
      </c>
      <c r="E39" s="139"/>
      <c r="F39" s="139"/>
      <c r="G39" s="140" t="s">
        <v>770</v>
      </c>
      <c r="H39" s="141" t="s">
        <v>771</v>
      </c>
      <c r="I39" s="139"/>
      <c r="J39" s="142">
        <f>SUM(J30:J37)</f>
        <v>0</v>
      </c>
      <c r="K39" s="143"/>
      <c r="L39" s="124"/>
    </row>
    <row r="40" spans="2:12" s="123" customFormat="1" ht="14.5" hidden="1" customHeight="1">
      <c r="B40" s="124"/>
      <c r="L40" s="124"/>
    </row>
    <row r="41" spans="2:12" ht="14.5" hidden="1" customHeight="1">
      <c r="B41" s="119"/>
      <c r="L41" s="119"/>
    </row>
    <row r="42" spans="2:12" ht="14.5" hidden="1" customHeight="1">
      <c r="B42" s="119"/>
      <c r="L42" s="119"/>
    </row>
    <row r="43" spans="2:12" ht="14.5" hidden="1" customHeight="1">
      <c r="B43" s="119"/>
      <c r="L43" s="119"/>
    </row>
    <row r="44" spans="2:12" ht="14.5" hidden="1" customHeight="1">
      <c r="B44" s="119"/>
      <c r="L44" s="119"/>
    </row>
    <row r="45" spans="2:12" ht="14.5" hidden="1" customHeight="1">
      <c r="B45" s="119"/>
      <c r="L45" s="119"/>
    </row>
    <row r="46" spans="2:12" ht="14.5" hidden="1" customHeight="1">
      <c r="B46" s="119"/>
      <c r="L46" s="119"/>
    </row>
    <row r="47" spans="2:12" ht="14.5" hidden="1" customHeight="1">
      <c r="B47" s="119"/>
      <c r="L47" s="119"/>
    </row>
    <row r="48" spans="2:12" ht="14.5" hidden="1" customHeight="1">
      <c r="B48" s="119"/>
      <c r="L48" s="119"/>
    </row>
    <row r="49" spans="2:12" ht="14.5" hidden="1" customHeight="1">
      <c r="B49" s="119"/>
      <c r="L49" s="119"/>
    </row>
    <row r="50" spans="2:12" s="123" customFormat="1" ht="14.5" hidden="1" customHeight="1">
      <c r="B50" s="124"/>
      <c r="D50" s="144" t="s">
        <v>772</v>
      </c>
      <c r="E50" s="145"/>
      <c r="F50" s="145"/>
      <c r="G50" s="144" t="s">
        <v>773</v>
      </c>
      <c r="H50" s="145"/>
      <c r="I50" s="145"/>
      <c r="J50" s="145"/>
      <c r="K50" s="145"/>
      <c r="L50" s="124"/>
    </row>
    <row r="51" spans="2:12" hidden="1">
      <c r="B51" s="119"/>
      <c r="L51" s="119"/>
    </row>
    <row r="52" spans="2:12" hidden="1">
      <c r="B52" s="119"/>
      <c r="L52" s="119"/>
    </row>
    <row r="53" spans="2:12" hidden="1">
      <c r="B53" s="119"/>
      <c r="L53" s="119"/>
    </row>
    <row r="54" spans="2:12" hidden="1">
      <c r="B54" s="119"/>
      <c r="L54" s="119"/>
    </row>
    <row r="55" spans="2:12" hidden="1">
      <c r="B55" s="119"/>
      <c r="L55" s="119"/>
    </row>
    <row r="56" spans="2:12" hidden="1">
      <c r="B56" s="119"/>
      <c r="L56" s="119"/>
    </row>
    <row r="57" spans="2:12" hidden="1">
      <c r="B57" s="119"/>
      <c r="L57" s="119"/>
    </row>
    <row r="58" spans="2:12" hidden="1">
      <c r="B58" s="119"/>
      <c r="L58" s="119"/>
    </row>
    <row r="59" spans="2:12" hidden="1">
      <c r="B59" s="119"/>
      <c r="L59" s="119"/>
    </row>
    <row r="60" spans="2:12" hidden="1">
      <c r="B60" s="119"/>
      <c r="L60" s="119"/>
    </row>
    <row r="61" spans="2:12" s="123" customFormat="1" ht="13" hidden="1">
      <c r="B61" s="124"/>
      <c r="D61" s="146" t="s">
        <v>774</v>
      </c>
      <c r="E61" s="147"/>
      <c r="F61" s="148" t="s">
        <v>775</v>
      </c>
      <c r="G61" s="146" t="s">
        <v>774</v>
      </c>
      <c r="H61" s="147"/>
      <c r="I61" s="147"/>
      <c r="J61" s="149" t="s">
        <v>775</v>
      </c>
      <c r="K61" s="147"/>
      <c r="L61" s="124"/>
    </row>
    <row r="62" spans="2:12" hidden="1">
      <c r="B62" s="119"/>
      <c r="L62" s="119"/>
    </row>
    <row r="63" spans="2:12" hidden="1">
      <c r="B63" s="119"/>
      <c r="L63" s="119"/>
    </row>
    <row r="64" spans="2:12" hidden="1">
      <c r="B64" s="119"/>
      <c r="L64" s="119"/>
    </row>
    <row r="65" spans="2:12" s="123" customFormat="1" ht="13" hidden="1">
      <c r="B65" s="124"/>
      <c r="D65" s="144" t="s">
        <v>776</v>
      </c>
      <c r="E65" s="145"/>
      <c r="F65" s="145"/>
      <c r="G65" s="144" t="s">
        <v>777</v>
      </c>
      <c r="H65" s="145"/>
      <c r="I65" s="145"/>
      <c r="J65" s="145"/>
      <c r="K65" s="145"/>
      <c r="L65" s="124"/>
    </row>
    <row r="66" spans="2:12" hidden="1">
      <c r="B66" s="119"/>
      <c r="L66" s="119"/>
    </row>
    <row r="67" spans="2:12" hidden="1">
      <c r="B67" s="119"/>
      <c r="L67" s="119"/>
    </row>
    <row r="68" spans="2:12" hidden="1">
      <c r="B68" s="119"/>
      <c r="L68" s="119"/>
    </row>
    <row r="69" spans="2:12" hidden="1">
      <c r="B69" s="119"/>
      <c r="L69" s="119"/>
    </row>
    <row r="70" spans="2:12" hidden="1">
      <c r="B70" s="119"/>
      <c r="L70" s="119"/>
    </row>
    <row r="71" spans="2:12" hidden="1">
      <c r="B71" s="119"/>
      <c r="L71" s="119"/>
    </row>
    <row r="72" spans="2:12" hidden="1">
      <c r="B72" s="119"/>
      <c r="L72" s="119"/>
    </row>
    <row r="73" spans="2:12" hidden="1">
      <c r="B73" s="119"/>
      <c r="L73" s="119"/>
    </row>
    <row r="74" spans="2:12" hidden="1">
      <c r="B74" s="119"/>
      <c r="L74" s="119"/>
    </row>
    <row r="75" spans="2:12" hidden="1">
      <c r="B75" s="119"/>
      <c r="L75" s="119"/>
    </row>
    <row r="76" spans="2:12" s="123" customFormat="1" ht="13" hidden="1">
      <c r="B76" s="124"/>
      <c r="D76" s="146" t="s">
        <v>774</v>
      </c>
      <c r="E76" s="147"/>
      <c r="F76" s="148" t="s">
        <v>775</v>
      </c>
      <c r="G76" s="146" t="s">
        <v>774</v>
      </c>
      <c r="H76" s="147"/>
      <c r="I76" s="147"/>
      <c r="J76" s="149" t="s">
        <v>775</v>
      </c>
      <c r="K76" s="147"/>
      <c r="L76" s="124"/>
    </row>
    <row r="77" spans="2:12" s="123" customFormat="1" ht="14.5" hidden="1" customHeight="1"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124"/>
    </row>
    <row r="78" spans="2:12" hidden="1"/>
    <row r="79" spans="2:12" hidden="1"/>
    <row r="80" spans="2:12" hidden="1"/>
    <row r="81" spans="2:47" s="123" customFormat="1" ht="7" hidden="1" customHeight="1"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124"/>
    </row>
    <row r="82" spans="2:47" s="123" customFormat="1" ht="25" hidden="1" customHeight="1">
      <c r="B82" s="124"/>
      <c r="C82" s="120" t="s">
        <v>778</v>
      </c>
      <c r="L82" s="124"/>
    </row>
    <row r="83" spans="2:47" s="123" customFormat="1" ht="7" hidden="1" customHeight="1">
      <c r="B83" s="124"/>
      <c r="L83" s="124"/>
    </row>
    <row r="84" spans="2:47" s="123" customFormat="1" ht="12" hidden="1" customHeight="1">
      <c r="B84" s="124"/>
      <c r="C84" s="122" t="s">
        <v>743</v>
      </c>
      <c r="L84" s="124"/>
    </row>
    <row r="85" spans="2:47" s="123" customFormat="1" ht="16.5" hidden="1" customHeight="1">
      <c r="B85" s="124"/>
      <c r="E85" s="936" t="str">
        <f>E7</f>
        <v>bytový dům Hlaváčkova  II, (č.p.93),Praha5- UT</v>
      </c>
      <c r="F85" s="937"/>
      <c r="G85" s="937"/>
      <c r="H85" s="937"/>
      <c r="L85" s="124"/>
    </row>
    <row r="86" spans="2:47" s="123" customFormat="1" ht="12" hidden="1" customHeight="1">
      <c r="B86" s="124"/>
      <c r="C86" s="122" t="s">
        <v>744</v>
      </c>
      <c r="L86" s="124"/>
    </row>
    <row r="87" spans="2:47" s="123" customFormat="1" ht="16.5" hidden="1" customHeight="1">
      <c r="B87" s="124"/>
      <c r="E87" s="934" t="str">
        <f>E9</f>
        <v>01 - Kotelna,strojovna</v>
      </c>
      <c r="F87" s="935"/>
      <c r="G87" s="935"/>
      <c r="H87" s="935"/>
      <c r="L87" s="124"/>
    </row>
    <row r="88" spans="2:47" s="123" customFormat="1" ht="7" hidden="1" customHeight="1">
      <c r="B88" s="124"/>
      <c r="L88" s="124"/>
    </row>
    <row r="89" spans="2:47" s="123" customFormat="1" ht="12" hidden="1" customHeight="1">
      <c r="B89" s="124"/>
      <c r="C89" s="122" t="s">
        <v>749</v>
      </c>
      <c r="F89" s="125" t="str">
        <f>F12</f>
        <v>Praha 5</v>
      </c>
      <c r="I89" s="122" t="s">
        <v>751</v>
      </c>
      <c r="J89" s="126" t="str">
        <f>IF(J12="","",J12)</f>
        <v>22. 1. 2025</v>
      </c>
      <c r="L89" s="124"/>
    </row>
    <row r="90" spans="2:47" s="123" customFormat="1" ht="7" hidden="1" customHeight="1">
      <c r="B90" s="124"/>
      <c r="L90" s="124"/>
    </row>
    <row r="91" spans="2:47" s="123" customFormat="1" ht="15.25" hidden="1" customHeight="1">
      <c r="B91" s="124"/>
      <c r="C91" s="122" t="s">
        <v>752</v>
      </c>
      <c r="F91" s="125" t="str">
        <f>E15</f>
        <v xml:space="preserve"> </v>
      </c>
      <c r="I91" s="122" t="s">
        <v>756</v>
      </c>
      <c r="J91" s="129" t="str">
        <f>E21</f>
        <v xml:space="preserve"> </v>
      </c>
      <c r="L91" s="124"/>
    </row>
    <row r="92" spans="2:47" s="123" customFormat="1" ht="15.25" hidden="1" customHeight="1">
      <c r="B92" s="124"/>
      <c r="C92" s="122" t="s">
        <v>755</v>
      </c>
      <c r="F92" s="125" t="str">
        <f>IF(E18="","",E18)</f>
        <v xml:space="preserve"> </v>
      </c>
      <c r="I92" s="122" t="s">
        <v>757</v>
      </c>
      <c r="J92" s="129" t="str">
        <f>E24</f>
        <v xml:space="preserve"> </v>
      </c>
      <c r="L92" s="124"/>
    </row>
    <row r="93" spans="2:47" s="123" customFormat="1" ht="10.25" hidden="1" customHeight="1">
      <c r="B93" s="124"/>
      <c r="L93" s="124"/>
    </row>
    <row r="94" spans="2:47" s="123" customFormat="1" ht="29.25" hidden="1" customHeight="1">
      <c r="B94" s="124"/>
      <c r="C94" s="154" t="s">
        <v>779</v>
      </c>
      <c r="D94" s="137"/>
      <c r="E94" s="137"/>
      <c r="F94" s="137"/>
      <c r="G94" s="137"/>
      <c r="H94" s="137"/>
      <c r="I94" s="137"/>
      <c r="J94" s="155" t="s">
        <v>780</v>
      </c>
      <c r="K94" s="137"/>
      <c r="L94" s="124"/>
    </row>
    <row r="95" spans="2:47" s="123" customFormat="1" ht="10.25" hidden="1" customHeight="1">
      <c r="B95" s="124"/>
      <c r="L95" s="124"/>
    </row>
    <row r="96" spans="2:47" s="123" customFormat="1" ht="22.75" hidden="1" customHeight="1">
      <c r="B96" s="124"/>
      <c r="C96" s="156" t="s">
        <v>781</v>
      </c>
      <c r="J96" s="132">
        <f>J124</f>
        <v>0</v>
      </c>
      <c r="L96" s="124"/>
      <c r="AU96" s="116" t="s">
        <v>782</v>
      </c>
    </row>
    <row r="97" spans="2:12" s="157" customFormat="1" ht="25" hidden="1" customHeight="1">
      <c r="B97" s="158"/>
      <c r="D97" s="159" t="s">
        <v>783</v>
      </c>
      <c r="E97" s="160"/>
      <c r="F97" s="160"/>
      <c r="G97" s="160"/>
      <c r="H97" s="160"/>
      <c r="I97" s="160"/>
      <c r="J97" s="161">
        <f>J125</f>
        <v>0</v>
      </c>
      <c r="L97" s="158"/>
    </row>
    <row r="98" spans="2:12" s="162" customFormat="1" ht="20" hidden="1" customHeight="1">
      <c r="B98" s="163"/>
      <c r="D98" s="164" t="s">
        <v>784</v>
      </c>
      <c r="E98" s="165"/>
      <c r="F98" s="165"/>
      <c r="G98" s="165"/>
      <c r="H98" s="165"/>
      <c r="I98" s="165"/>
      <c r="J98" s="166">
        <f>J126</f>
        <v>0</v>
      </c>
      <c r="L98" s="163"/>
    </row>
    <row r="99" spans="2:12" s="162" customFormat="1" ht="20" hidden="1" customHeight="1">
      <c r="B99" s="163"/>
      <c r="D99" s="164" t="s">
        <v>785</v>
      </c>
      <c r="E99" s="165"/>
      <c r="F99" s="165"/>
      <c r="G99" s="165"/>
      <c r="H99" s="165"/>
      <c r="I99" s="165"/>
      <c r="J99" s="166">
        <f>J140</f>
        <v>0</v>
      </c>
      <c r="L99" s="163"/>
    </row>
    <row r="100" spans="2:12" s="162" customFormat="1" ht="20" hidden="1" customHeight="1">
      <c r="B100" s="163"/>
      <c r="D100" s="164" t="s">
        <v>786</v>
      </c>
      <c r="E100" s="165"/>
      <c r="F100" s="165"/>
      <c r="G100" s="165"/>
      <c r="H100" s="165"/>
      <c r="I100" s="165"/>
      <c r="J100" s="166">
        <f>J177</f>
        <v>0</v>
      </c>
      <c r="L100" s="163"/>
    </row>
    <row r="101" spans="2:12" s="162" customFormat="1" ht="20" hidden="1" customHeight="1">
      <c r="B101" s="163"/>
      <c r="D101" s="164" t="s">
        <v>787</v>
      </c>
      <c r="E101" s="165"/>
      <c r="F101" s="165"/>
      <c r="G101" s="165"/>
      <c r="H101" s="165"/>
      <c r="I101" s="165"/>
      <c r="J101" s="166">
        <f>J206</f>
        <v>0</v>
      </c>
      <c r="L101" s="163"/>
    </row>
    <row r="102" spans="2:12" s="162" customFormat="1" ht="20" hidden="1" customHeight="1">
      <c r="B102" s="163"/>
      <c r="D102" s="164" t="s">
        <v>788</v>
      </c>
      <c r="E102" s="165"/>
      <c r="F102" s="165"/>
      <c r="G102" s="165"/>
      <c r="H102" s="165"/>
      <c r="I102" s="165"/>
      <c r="J102" s="166">
        <f>J223</f>
        <v>0</v>
      </c>
      <c r="L102" s="163"/>
    </row>
    <row r="103" spans="2:12" s="162" customFormat="1" ht="20" hidden="1" customHeight="1">
      <c r="B103" s="163"/>
      <c r="D103" s="164" t="s">
        <v>789</v>
      </c>
      <c r="E103" s="165"/>
      <c r="F103" s="165"/>
      <c r="G103" s="165"/>
      <c r="H103" s="165"/>
      <c r="I103" s="165"/>
      <c r="J103" s="166">
        <f>J255</f>
        <v>0</v>
      </c>
      <c r="L103" s="163"/>
    </row>
    <row r="104" spans="2:12" s="157" customFormat="1" ht="25" hidden="1" customHeight="1">
      <c r="B104" s="158"/>
      <c r="D104" s="159" t="s">
        <v>790</v>
      </c>
      <c r="E104" s="160"/>
      <c r="F104" s="160"/>
      <c r="G104" s="160"/>
      <c r="H104" s="160"/>
      <c r="I104" s="160"/>
      <c r="J104" s="161">
        <f>J258</f>
        <v>0</v>
      </c>
      <c r="L104" s="158"/>
    </row>
    <row r="105" spans="2:12" s="123" customFormat="1" ht="21.75" hidden="1" customHeight="1">
      <c r="B105" s="124"/>
      <c r="L105" s="124"/>
    </row>
    <row r="106" spans="2:12" s="123" customFormat="1" ht="7" hidden="1" customHeight="1">
      <c r="B106" s="150"/>
      <c r="C106" s="151"/>
      <c r="D106" s="151"/>
      <c r="E106" s="151"/>
      <c r="F106" s="151"/>
      <c r="G106" s="151"/>
      <c r="H106" s="151"/>
      <c r="I106" s="151"/>
      <c r="J106" s="151"/>
      <c r="K106" s="151"/>
      <c r="L106" s="124"/>
    </row>
    <row r="107" spans="2:12" hidden="1"/>
    <row r="108" spans="2:12" hidden="1"/>
    <row r="109" spans="2:12" hidden="1"/>
    <row r="110" spans="2:12" s="123" customFormat="1" ht="7" customHeight="1">
      <c r="B110" s="152"/>
      <c r="C110" s="153"/>
      <c r="D110" s="153"/>
      <c r="E110" s="153"/>
      <c r="F110" s="153"/>
      <c r="G110" s="153"/>
      <c r="H110" s="153"/>
      <c r="I110" s="153"/>
      <c r="J110" s="153"/>
      <c r="K110" s="153"/>
      <c r="L110" s="124"/>
    </row>
    <row r="111" spans="2:12" s="123" customFormat="1" ht="25" customHeight="1">
      <c r="B111" s="124"/>
      <c r="C111" s="120" t="s">
        <v>791</v>
      </c>
      <c r="L111" s="124"/>
    </row>
    <row r="112" spans="2:12" s="123" customFormat="1" ht="7" customHeight="1">
      <c r="B112" s="124"/>
      <c r="L112" s="124"/>
    </row>
    <row r="113" spans="2:65" s="123" customFormat="1" ht="12" customHeight="1">
      <c r="B113" s="124"/>
      <c r="C113" s="122" t="s">
        <v>743</v>
      </c>
      <c r="L113" s="124"/>
    </row>
    <row r="114" spans="2:65" s="123" customFormat="1" ht="16.5" customHeight="1">
      <c r="B114" s="124"/>
      <c r="E114" s="936" t="str">
        <f>E7</f>
        <v>bytový dům Hlaváčkova  II, (č.p.93),Praha5- UT</v>
      </c>
      <c r="F114" s="937"/>
      <c r="G114" s="937"/>
      <c r="H114" s="937"/>
      <c r="L114" s="124"/>
    </row>
    <row r="115" spans="2:65" s="123" customFormat="1" ht="12" customHeight="1">
      <c r="B115" s="124"/>
      <c r="C115" s="122" t="s">
        <v>744</v>
      </c>
      <c r="L115" s="124"/>
    </row>
    <row r="116" spans="2:65" s="123" customFormat="1" ht="16.5" customHeight="1">
      <c r="B116" s="124"/>
      <c r="E116" s="934" t="str">
        <f>E9</f>
        <v>01 - Kotelna,strojovna</v>
      </c>
      <c r="F116" s="935"/>
      <c r="G116" s="935"/>
      <c r="H116" s="935"/>
      <c r="L116" s="124"/>
    </row>
    <row r="117" spans="2:65" s="123" customFormat="1" ht="7" hidden="1" customHeight="1">
      <c r="B117" s="124"/>
      <c r="L117" s="124"/>
    </row>
    <row r="118" spans="2:65" s="123" customFormat="1" ht="12" hidden="1" customHeight="1">
      <c r="B118" s="124"/>
      <c r="C118" s="122" t="s">
        <v>749</v>
      </c>
      <c r="F118" s="125" t="str">
        <f>F12</f>
        <v>Praha 5</v>
      </c>
      <c r="I118" s="122" t="s">
        <v>751</v>
      </c>
      <c r="J118" s="126" t="str">
        <f>IF(J12="","",J12)</f>
        <v>22. 1. 2025</v>
      </c>
      <c r="L118" s="124"/>
    </row>
    <row r="119" spans="2:65" s="123" customFormat="1" ht="7" hidden="1" customHeight="1">
      <c r="B119" s="124"/>
      <c r="L119" s="124"/>
    </row>
    <row r="120" spans="2:65" s="123" customFormat="1" ht="15.25" hidden="1" customHeight="1">
      <c r="B120" s="124"/>
      <c r="C120" s="122" t="s">
        <v>752</v>
      </c>
      <c r="F120" s="125" t="str">
        <f>E15</f>
        <v xml:space="preserve"> </v>
      </c>
      <c r="I120" s="122" t="s">
        <v>756</v>
      </c>
      <c r="J120" s="129" t="str">
        <f>E21</f>
        <v xml:space="preserve"> </v>
      </c>
      <c r="L120" s="124"/>
    </row>
    <row r="121" spans="2:65" s="123" customFormat="1" ht="15.25" hidden="1" customHeight="1">
      <c r="B121" s="124"/>
      <c r="C121" s="122" t="s">
        <v>755</v>
      </c>
      <c r="F121" s="125" t="str">
        <f>IF(E18="","",E18)</f>
        <v xml:space="preserve"> </v>
      </c>
      <c r="I121" s="122" t="s">
        <v>757</v>
      </c>
      <c r="J121" s="129" t="str">
        <f>E24</f>
        <v xml:space="preserve"> </v>
      </c>
      <c r="L121" s="124"/>
    </row>
    <row r="122" spans="2:65" s="123" customFormat="1" ht="10.25" hidden="1" customHeight="1">
      <c r="B122" s="124"/>
      <c r="L122" s="124"/>
    </row>
    <row r="123" spans="2:65" s="167" customFormat="1" ht="29.25" customHeight="1">
      <c r="B123" s="168"/>
      <c r="C123" s="169" t="s">
        <v>792</v>
      </c>
      <c r="D123" s="170" t="s">
        <v>793</v>
      </c>
      <c r="E123" s="170" t="s">
        <v>794</v>
      </c>
      <c r="F123" s="170" t="s">
        <v>795</v>
      </c>
      <c r="G123" s="170" t="s">
        <v>796</v>
      </c>
      <c r="H123" s="170" t="s">
        <v>797</v>
      </c>
      <c r="I123" s="170" t="s">
        <v>798</v>
      </c>
      <c r="J123" s="171" t="s">
        <v>780</v>
      </c>
      <c r="K123" s="172" t="s">
        <v>799</v>
      </c>
      <c r="L123" s="168"/>
      <c r="M123" s="173" t="s">
        <v>747</v>
      </c>
      <c r="N123" s="174" t="s">
        <v>763</v>
      </c>
      <c r="O123" s="174" t="s">
        <v>800</v>
      </c>
      <c r="P123" s="174" t="s">
        <v>801</v>
      </c>
      <c r="Q123" s="174" t="s">
        <v>802</v>
      </c>
      <c r="R123" s="174" t="s">
        <v>803</v>
      </c>
      <c r="S123" s="174" t="s">
        <v>804</v>
      </c>
      <c r="T123" s="175" t="s">
        <v>805</v>
      </c>
    </row>
    <row r="124" spans="2:65" s="123" customFormat="1" ht="22.75" customHeight="1">
      <c r="B124" s="124"/>
      <c r="C124" s="176" t="s">
        <v>806</v>
      </c>
      <c r="J124" s="177">
        <f>BK124</f>
        <v>0</v>
      </c>
      <c r="L124" s="124"/>
      <c r="M124" s="178"/>
      <c r="N124" s="130"/>
      <c r="O124" s="130"/>
      <c r="P124" s="179">
        <f>P125+P258</f>
        <v>137.18799999999999</v>
      </c>
      <c r="Q124" s="130"/>
      <c r="R124" s="179">
        <f>R125+R258</f>
        <v>0.8545600000000001</v>
      </c>
      <c r="S124" s="130"/>
      <c r="T124" s="180">
        <f>T125+T258</f>
        <v>0</v>
      </c>
      <c r="AT124" s="116" t="s">
        <v>807</v>
      </c>
      <c r="AU124" s="116" t="s">
        <v>782</v>
      </c>
      <c r="BK124" s="181">
        <f>BK125+BK258</f>
        <v>0</v>
      </c>
    </row>
    <row r="125" spans="2:65" s="182" customFormat="1" ht="26" customHeight="1">
      <c r="B125" s="183"/>
      <c r="D125" s="184" t="s">
        <v>807</v>
      </c>
      <c r="E125" s="185" t="s">
        <v>808</v>
      </c>
      <c r="F125" s="185" t="s">
        <v>809</v>
      </c>
      <c r="J125" s="186">
        <f>BK125</f>
        <v>0</v>
      </c>
      <c r="L125" s="183"/>
      <c r="M125" s="187"/>
      <c r="P125" s="188">
        <f>P126+P140+P177+P206+P223+P255</f>
        <v>108.188</v>
      </c>
      <c r="R125" s="188">
        <f>R126+R140+R177+R206+R223+R255</f>
        <v>0.8545600000000001</v>
      </c>
      <c r="T125" s="189">
        <f>T126+T140+T177+T206+T223+T255</f>
        <v>0</v>
      </c>
      <c r="AR125" s="184" t="s">
        <v>739</v>
      </c>
      <c r="AT125" s="190" t="s">
        <v>807</v>
      </c>
      <c r="AU125" s="190" t="s">
        <v>810</v>
      </c>
      <c r="AY125" s="184" t="s">
        <v>811</v>
      </c>
      <c r="BK125" s="191">
        <f>BK126+BK140+BK177+BK206+BK223+BK255</f>
        <v>0</v>
      </c>
    </row>
    <row r="126" spans="2:65" s="182" customFormat="1" ht="22.75" customHeight="1">
      <c r="B126" s="183"/>
      <c r="D126" s="184" t="s">
        <v>807</v>
      </c>
      <c r="E126" s="192" t="s">
        <v>812</v>
      </c>
      <c r="F126" s="192" t="s">
        <v>813</v>
      </c>
      <c r="J126" s="193">
        <f>BK126</f>
        <v>0</v>
      </c>
      <c r="L126" s="183"/>
      <c r="M126" s="187"/>
      <c r="P126" s="188">
        <f>SUM(P127:P139)</f>
        <v>5.6390000000000002</v>
      </c>
      <c r="R126" s="188">
        <f>SUM(R127:R139)</f>
        <v>2.9060000000000002E-2</v>
      </c>
      <c r="T126" s="189">
        <f>SUM(T127:T139)</f>
        <v>0</v>
      </c>
      <c r="AR126" s="184" t="s">
        <v>739</v>
      </c>
      <c r="AT126" s="190" t="s">
        <v>807</v>
      </c>
      <c r="AU126" s="190" t="s">
        <v>814</v>
      </c>
      <c r="AY126" s="184" t="s">
        <v>811</v>
      </c>
      <c r="BK126" s="191">
        <f>SUM(BK127:BK139)</f>
        <v>0</v>
      </c>
    </row>
    <row r="127" spans="2:65" s="123" customFormat="1" ht="16.5" customHeight="1">
      <c r="B127" s="194"/>
      <c r="C127" s="195" t="s">
        <v>814</v>
      </c>
      <c r="D127" s="195" t="s">
        <v>815</v>
      </c>
      <c r="E127" s="196" t="s">
        <v>816</v>
      </c>
      <c r="F127" s="197" t="s">
        <v>817</v>
      </c>
      <c r="G127" s="198" t="s">
        <v>408</v>
      </c>
      <c r="H127" s="199">
        <v>2</v>
      </c>
      <c r="I127" s="200"/>
      <c r="J127" s="200">
        <f>ROUND(I127*H127,2)</f>
        <v>0</v>
      </c>
      <c r="K127" s="201"/>
      <c r="L127" s="124"/>
      <c r="M127" s="202" t="s">
        <v>747</v>
      </c>
      <c r="N127" s="203" t="s">
        <v>764</v>
      </c>
      <c r="O127" s="204">
        <v>0.45700000000000002</v>
      </c>
      <c r="P127" s="204">
        <f>O127*H127</f>
        <v>0.91400000000000003</v>
      </c>
      <c r="Q127" s="204">
        <v>5.2999999999999998E-4</v>
      </c>
      <c r="R127" s="204">
        <f>Q127*H127</f>
        <v>1.06E-3</v>
      </c>
      <c r="S127" s="204">
        <v>0</v>
      </c>
      <c r="T127" s="205">
        <f>S127*H127</f>
        <v>0</v>
      </c>
      <c r="AR127" s="206" t="s">
        <v>818</v>
      </c>
      <c r="AT127" s="206" t="s">
        <v>815</v>
      </c>
      <c r="AU127" s="206" t="s">
        <v>739</v>
      </c>
      <c r="AY127" s="116" t="s">
        <v>811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16" t="s">
        <v>814</v>
      </c>
      <c r="BK127" s="207">
        <f>ROUND(I127*H127,2)</f>
        <v>0</v>
      </c>
      <c r="BL127" s="116" t="s">
        <v>818</v>
      </c>
      <c r="BM127" s="206" t="s">
        <v>819</v>
      </c>
    </row>
    <row r="128" spans="2:65" s="123" customFormat="1" ht="24">
      <c r="B128" s="124"/>
      <c r="D128" s="208" t="s">
        <v>820</v>
      </c>
      <c r="F128" s="209" t="s">
        <v>821</v>
      </c>
      <c r="L128" s="124"/>
      <c r="M128" s="210"/>
      <c r="T128" s="211"/>
      <c r="AT128" s="116" t="s">
        <v>820</v>
      </c>
      <c r="AU128" s="116" t="s">
        <v>739</v>
      </c>
    </row>
    <row r="129" spans="2:65" s="123" customFormat="1" ht="21.75" customHeight="1">
      <c r="B129" s="194"/>
      <c r="C129" s="195" t="s">
        <v>739</v>
      </c>
      <c r="D129" s="195" t="s">
        <v>815</v>
      </c>
      <c r="E129" s="196" t="s">
        <v>822</v>
      </c>
      <c r="F129" s="197" t="s">
        <v>823</v>
      </c>
      <c r="G129" s="198" t="s">
        <v>84</v>
      </c>
      <c r="H129" s="199">
        <v>30</v>
      </c>
      <c r="I129" s="200"/>
      <c r="J129" s="200">
        <f>ROUND(I129*H129,2)</f>
        <v>0</v>
      </c>
      <c r="K129" s="201"/>
      <c r="L129" s="124"/>
      <c r="M129" s="202" t="s">
        <v>747</v>
      </c>
      <c r="N129" s="203" t="s">
        <v>764</v>
      </c>
      <c r="O129" s="204">
        <v>0.13</v>
      </c>
      <c r="P129" s="204">
        <f>O129*H129</f>
        <v>3.9000000000000004</v>
      </c>
      <c r="Q129" s="204">
        <v>1.9000000000000001E-4</v>
      </c>
      <c r="R129" s="204">
        <f>Q129*H129</f>
        <v>5.7000000000000002E-3</v>
      </c>
      <c r="S129" s="204">
        <v>0</v>
      </c>
      <c r="T129" s="205">
        <f>S129*H129</f>
        <v>0</v>
      </c>
      <c r="AR129" s="206" t="s">
        <v>818</v>
      </c>
      <c r="AT129" s="206" t="s">
        <v>815</v>
      </c>
      <c r="AU129" s="206" t="s">
        <v>739</v>
      </c>
      <c r="AY129" s="116" t="s">
        <v>811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16" t="s">
        <v>814</v>
      </c>
      <c r="BK129" s="207">
        <f>ROUND(I129*H129,2)</f>
        <v>0</v>
      </c>
      <c r="BL129" s="116" t="s">
        <v>818</v>
      </c>
      <c r="BM129" s="206" t="s">
        <v>824</v>
      </c>
    </row>
    <row r="130" spans="2:65" s="123" customFormat="1" ht="16.5" customHeight="1">
      <c r="B130" s="194"/>
      <c r="C130" s="212" t="s">
        <v>825</v>
      </c>
      <c r="D130" s="212" t="s">
        <v>826</v>
      </c>
      <c r="E130" s="213" t="s">
        <v>827</v>
      </c>
      <c r="F130" s="214" t="s">
        <v>828</v>
      </c>
      <c r="G130" s="215" t="s">
        <v>84</v>
      </c>
      <c r="H130" s="216">
        <v>15</v>
      </c>
      <c r="I130" s="217"/>
      <c r="J130" s="217">
        <f>ROUND(I130*H130,2)</f>
        <v>0</v>
      </c>
      <c r="K130" s="218"/>
      <c r="L130" s="219"/>
      <c r="M130" s="220" t="s">
        <v>747</v>
      </c>
      <c r="N130" s="221" t="s">
        <v>764</v>
      </c>
      <c r="O130" s="204">
        <v>0</v>
      </c>
      <c r="P130" s="204">
        <f>O130*H130</f>
        <v>0</v>
      </c>
      <c r="Q130" s="204">
        <v>3.2000000000000003E-4</v>
      </c>
      <c r="R130" s="204">
        <f>Q130*H130</f>
        <v>4.8000000000000004E-3</v>
      </c>
      <c r="S130" s="204">
        <v>0</v>
      </c>
      <c r="T130" s="205">
        <f>S130*H130</f>
        <v>0</v>
      </c>
      <c r="AR130" s="206" t="s">
        <v>829</v>
      </c>
      <c r="AT130" s="206" t="s">
        <v>826</v>
      </c>
      <c r="AU130" s="206" t="s">
        <v>739</v>
      </c>
      <c r="AY130" s="116" t="s">
        <v>811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16" t="s">
        <v>814</v>
      </c>
      <c r="BK130" s="207">
        <f>ROUND(I130*H130,2)</f>
        <v>0</v>
      </c>
      <c r="BL130" s="116" t="s">
        <v>818</v>
      </c>
      <c r="BM130" s="206" t="s">
        <v>830</v>
      </c>
    </row>
    <row r="131" spans="2:65" s="123" customFormat="1" ht="24">
      <c r="B131" s="124"/>
      <c r="D131" s="208" t="s">
        <v>820</v>
      </c>
      <c r="F131" s="209" t="s">
        <v>831</v>
      </c>
      <c r="L131" s="124"/>
      <c r="M131" s="210"/>
      <c r="T131" s="211"/>
      <c r="AT131" s="116" t="s">
        <v>820</v>
      </c>
      <c r="AU131" s="116" t="s">
        <v>739</v>
      </c>
    </row>
    <row r="132" spans="2:65" s="123" customFormat="1" ht="16.5" customHeight="1">
      <c r="B132" s="194"/>
      <c r="C132" s="212" t="s">
        <v>832</v>
      </c>
      <c r="D132" s="212" t="s">
        <v>826</v>
      </c>
      <c r="E132" s="213" t="s">
        <v>833</v>
      </c>
      <c r="F132" s="214" t="s">
        <v>834</v>
      </c>
      <c r="G132" s="215" t="s">
        <v>84</v>
      </c>
      <c r="H132" s="216">
        <v>5</v>
      </c>
      <c r="I132" s="217"/>
      <c r="J132" s="217">
        <f>ROUND(I132*H132,2)</f>
        <v>0</v>
      </c>
      <c r="K132" s="218"/>
      <c r="L132" s="219"/>
      <c r="M132" s="220" t="s">
        <v>747</v>
      </c>
      <c r="N132" s="221" t="s">
        <v>764</v>
      </c>
      <c r="O132" s="204">
        <v>0</v>
      </c>
      <c r="P132" s="204">
        <f>O132*H132</f>
        <v>0</v>
      </c>
      <c r="Q132" s="204">
        <v>8.8000000000000003E-4</v>
      </c>
      <c r="R132" s="204">
        <f>Q132*H132</f>
        <v>4.4000000000000003E-3</v>
      </c>
      <c r="S132" s="204">
        <v>0</v>
      </c>
      <c r="T132" s="205">
        <f>S132*H132</f>
        <v>0</v>
      </c>
      <c r="AR132" s="206" t="s">
        <v>829</v>
      </c>
      <c r="AT132" s="206" t="s">
        <v>826</v>
      </c>
      <c r="AU132" s="206" t="s">
        <v>739</v>
      </c>
      <c r="AY132" s="116" t="s">
        <v>811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16" t="s">
        <v>814</v>
      </c>
      <c r="BK132" s="207">
        <f>ROUND(I132*H132,2)</f>
        <v>0</v>
      </c>
      <c r="BL132" s="116" t="s">
        <v>818</v>
      </c>
      <c r="BM132" s="206" t="s">
        <v>835</v>
      </c>
    </row>
    <row r="133" spans="2:65" s="123" customFormat="1" ht="24">
      <c r="B133" s="124"/>
      <c r="D133" s="208" t="s">
        <v>820</v>
      </c>
      <c r="F133" s="209" t="s">
        <v>831</v>
      </c>
      <c r="L133" s="124"/>
      <c r="M133" s="210"/>
      <c r="T133" s="211"/>
      <c r="AT133" s="116" t="s">
        <v>820</v>
      </c>
      <c r="AU133" s="116" t="s">
        <v>739</v>
      </c>
    </row>
    <row r="134" spans="2:65" s="123" customFormat="1" ht="16.5" customHeight="1">
      <c r="B134" s="194"/>
      <c r="C134" s="212" t="s">
        <v>836</v>
      </c>
      <c r="D134" s="212" t="s">
        <v>826</v>
      </c>
      <c r="E134" s="213" t="s">
        <v>837</v>
      </c>
      <c r="F134" s="214" t="s">
        <v>838</v>
      </c>
      <c r="G134" s="215" t="s">
        <v>84</v>
      </c>
      <c r="H134" s="216">
        <v>10</v>
      </c>
      <c r="I134" s="217"/>
      <c r="J134" s="217">
        <f>ROUND(I134*H134,2)</f>
        <v>0</v>
      </c>
      <c r="K134" s="218"/>
      <c r="L134" s="219"/>
      <c r="M134" s="220" t="s">
        <v>747</v>
      </c>
      <c r="N134" s="221" t="s">
        <v>764</v>
      </c>
      <c r="O134" s="204">
        <v>0</v>
      </c>
      <c r="P134" s="204">
        <f>O134*H134</f>
        <v>0</v>
      </c>
      <c r="Q134" s="204">
        <v>1.0200000000000001E-3</v>
      </c>
      <c r="R134" s="204">
        <f>Q134*H134</f>
        <v>1.0200000000000001E-2</v>
      </c>
      <c r="S134" s="204">
        <v>0</v>
      </c>
      <c r="T134" s="205">
        <f>S134*H134</f>
        <v>0</v>
      </c>
      <c r="AR134" s="206" t="s">
        <v>829</v>
      </c>
      <c r="AT134" s="206" t="s">
        <v>826</v>
      </c>
      <c r="AU134" s="206" t="s">
        <v>739</v>
      </c>
      <c r="AY134" s="116" t="s">
        <v>811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16" t="s">
        <v>814</v>
      </c>
      <c r="BK134" s="207">
        <f>ROUND(I134*H134,2)</f>
        <v>0</v>
      </c>
      <c r="BL134" s="116" t="s">
        <v>818</v>
      </c>
      <c r="BM134" s="206" t="s">
        <v>839</v>
      </c>
    </row>
    <row r="135" spans="2:65" s="123" customFormat="1" ht="24">
      <c r="B135" s="124"/>
      <c r="D135" s="208" t="s">
        <v>820</v>
      </c>
      <c r="F135" s="209" t="s">
        <v>831</v>
      </c>
      <c r="L135" s="124"/>
      <c r="M135" s="210"/>
      <c r="T135" s="211"/>
      <c r="AT135" s="116" t="s">
        <v>820</v>
      </c>
      <c r="AU135" s="116" t="s">
        <v>739</v>
      </c>
    </row>
    <row r="136" spans="2:65" s="123" customFormat="1" ht="16.5" customHeight="1">
      <c r="B136" s="194"/>
      <c r="C136" s="195" t="s">
        <v>840</v>
      </c>
      <c r="D136" s="195" t="s">
        <v>815</v>
      </c>
      <c r="E136" s="196" t="s">
        <v>841</v>
      </c>
      <c r="F136" s="197" t="s">
        <v>842</v>
      </c>
      <c r="G136" s="198" t="s">
        <v>84</v>
      </c>
      <c r="H136" s="199">
        <v>25</v>
      </c>
      <c r="I136" s="200"/>
      <c r="J136" s="200">
        <f>ROUND(I136*H136,2)</f>
        <v>0</v>
      </c>
      <c r="K136" s="201"/>
      <c r="L136" s="124"/>
      <c r="M136" s="202" t="s">
        <v>747</v>
      </c>
      <c r="N136" s="203" t="s">
        <v>764</v>
      </c>
      <c r="O136" s="204">
        <v>3.3000000000000002E-2</v>
      </c>
      <c r="P136" s="204">
        <f>O136*H136</f>
        <v>0.82500000000000007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AR136" s="206" t="s">
        <v>818</v>
      </c>
      <c r="AT136" s="206" t="s">
        <v>815</v>
      </c>
      <c r="AU136" s="206" t="s">
        <v>739</v>
      </c>
      <c r="AY136" s="116" t="s">
        <v>811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16" t="s">
        <v>814</v>
      </c>
      <c r="BK136" s="207">
        <f>ROUND(I136*H136,2)</f>
        <v>0</v>
      </c>
      <c r="BL136" s="116" t="s">
        <v>818</v>
      </c>
      <c r="BM136" s="206" t="s">
        <v>843</v>
      </c>
    </row>
    <row r="137" spans="2:65" s="123" customFormat="1" ht="16.5" customHeight="1">
      <c r="B137" s="194"/>
      <c r="C137" s="212" t="s">
        <v>844</v>
      </c>
      <c r="D137" s="212" t="s">
        <v>826</v>
      </c>
      <c r="E137" s="213" t="s">
        <v>845</v>
      </c>
      <c r="F137" s="214" t="s">
        <v>846</v>
      </c>
      <c r="G137" s="215" t="s">
        <v>84</v>
      </c>
      <c r="H137" s="216">
        <v>15</v>
      </c>
      <c r="I137" s="217"/>
      <c r="J137" s="217">
        <f>ROUND(I137*H137,2)</f>
        <v>0</v>
      </c>
      <c r="K137" s="218"/>
      <c r="L137" s="219"/>
      <c r="M137" s="220" t="s">
        <v>747</v>
      </c>
      <c r="N137" s="221" t="s">
        <v>764</v>
      </c>
      <c r="O137" s="204">
        <v>0</v>
      </c>
      <c r="P137" s="204">
        <f>O137*H137</f>
        <v>0</v>
      </c>
      <c r="Q137" s="204">
        <v>1.2E-4</v>
      </c>
      <c r="R137" s="204">
        <f>Q137*H137</f>
        <v>1.8E-3</v>
      </c>
      <c r="S137" s="204">
        <v>0</v>
      </c>
      <c r="T137" s="205">
        <f>S137*H137</f>
        <v>0</v>
      </c>
      <c r="AR137" s="206" t="s">
        <v>829</v>
      </c>
      <c r="AT137" s="206" t="s">
        <v>826</v>
      </c>
      <c r="AU137" s="206" t="s">
        <v>739</v>
      </c>
      <c r="AY137" s="116" t="s">
        <v>811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16" t="s">
        <v>814</v>
      </c>
      <c r="BK137" s="207">
        <f>ROUND(I137*H137,2)</f>
        <v>0</v>
      </c>
      <c r="BL137" s="116" t="s">
        <v>818</v>
      </c>
      <c r="BM137" s="206" t="s">
        <v>847</v>
      </c>
    </row>
    <row r="138" spans="2:65" s="123" customFormat="1" ht="16.5" customHeight="1">
      <c r="B138" s="194"/>
      <c r="C138" s="212" t="s">
        <v>848</v>
      </c>
      <c r="D138" s="212" t="s">
        <v>826</v>
      </c>
      <c r="E138" s="213" t="s">
        <v>849</v>
      </c>
      <c r="F138" s="214" t="s">
        <v>850</v>
      </c>
      <c r="G138" s="215" t="s">
        <v>84</v>
      </c>
      <c r="H138" s="216">
        <v>10</v>
      </c>
      <c r="I138" s="217"/>
      <c r="J138" s="217">
        <f>ROUND(I138*H138,2)</f>
        <v>0</v>
      </c>
      <c r="K138" s="218"/>
      <c r="L138" s="219"/>
      <c r="M138" s="220" t="s">
        <v>747</v>
      </c>
      <c r="N138" s="221" t="s">
        <v>764</v>
      </c>
      <c r="O138" s="204">
        <v>0</v>
      </c>
      <c r="P138" s="204">
        <f>O138*H138</f>
        <v>0</v>
      </c>
      <c r="Q138" s="204">
        <v>1.1E-4</v>
      </c>
      <c r="R138" s="204">
        <f>Q138*H138</f>
        <v>1.1000000000000001E-3</v>
      </c>
      <c r="S138" s="204">
        <v>0</v>
      </c>
      <c r="T138" s="205">
        <f>S138*H138</f>
        <v>0</v>
      </c>
      <c r="AR138" s="206" t="s">
        <v>829</v>
      </c>
      <c r="AT138" s="206" t="s">
        <v>826</v>
      </c>
      <c r="AU138" s="206" t="s">
        <v>739</v>
      </c>
      <c r="AY138" s="116" t="s">
        <v>811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16" t="s">
        <v>814</v>
      </c>
      <c r="BK138" s="207">
        <f>ROUND(I138*H138,2)</f>
        <v>0</v>
      </c>
      <c r="BL138" s="116" t="s">
        <v>818</v>
      </c>
      <c r="BM138" s="206" t="s">
        <v>851</v>
      </c>
    </row>
    <row r="139" spans="2:65" s="123" customFormat="1" ht="16.5" customHeight="1">
      <c r="B139" s="194"/>
      <c r="C139" s="195" t="s">
        <v>852</v>
      </c>
      <c r="D139" s="195" t="s">
        <v>815</v>
      </c>
      <c r="E139" s="196" t="s">
        <v>853</v>
      </c>
      <c r="F139" s="197" t="s">
        <v>854</v>
      </c>
      <c r="G139" s="198" t="s">
        <v>254</v>
      </c>
      <c r="H139" s="199">
        <v>135.946</v>
      </c>
      <c r="I139" s="200"/>
      <c r="J139" s="200">
        <f>ROUND(I139*H139,2)</f>
        <v>0</v>
      </c>
      <c r="K139" s="201"/>
      <c r="L139" s="124"/>
      <c r="M139" s="202" t="s">
        <v>747</v>
      </c>
      <c r="N139" s="203" t="s">
        <v>764</v>
      </c>
      <c r="O139" s="204">
        <v>0</v>
      </c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AR139" s="206" t="s">
        <v>818</v>
      </c>
      <c r="AT139" s="206" t="s">
        <v>815</v>
      </c>
      <c r="AU139" s="206" t="s">
        <v>739</v>
      </c>
      <c r="AY139" s="116" t="s">
        <v>811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16" t="s">
        <v>814</v>
      </c>
      <c r="BK139" s="207">
        <f>ROUND(I139*H139,2)</f>
        <v>0</v>
      </c>
      <c r="BL139" s="116" t="s">
        <v>818</v>
      </c>
      <c r="BM139" s="206" t="s">
        <v>855</v>
      </c>
    </row>
    <row r="140" spans="2:65" s="182" customFormat="1" ht="22.75" customHeight="1">
      <c r="B140" s="183"/>
      <c r="D140" s="184" t="s">
        <v>807</v>
      </c>
      <c r="E140" s="192" t="s">
        <v>856</v>
      </c>
      <c r="F140" s="192" t="s">
        <v>857</v>
      </c>
      <c r="J140" s="193">
        <f>BK140</f>
        <v>0</v>
      </c>
      <c r="L140" s="183"/>
      <c r="M140" s="187"/>
      <c r="P140" s="188">
        <f>SUM(P141:P176)</f>
        <v>13.654</v>
      </c>
      <c r="R140" s="188">
        <f>SUM(R141:R176)</f>
        <v>0.10539999999999997</v>
      </c>
      <c r="T140" s="189">
        <f>SUM(T141:T176)</f>
        <v>0</v>
      </c>
      <c r="AR140" s="184" t="s">
        <v>739</v>
      </c>
      <c r="AT140" s="190" t="s">
        <v>807</v>
      </c>
      <c r="AU140" s="190" t="s">
        <v>814</v>
      </c>
      <c r="AY140" s="184" t="s">
        <v>811</v>
      </c>
      <c r="BK140" s="191">
        <f>SUM(BK141:BK176)</f>
        <v>0</v>
      </c>
    </row>
    <row r="141" spans="2:65" s="123" customFormat="1" ht="16.5" customHeight="1">
      <c r="B141" s="194"/>
      <c r="C141" s="195" t="s">
        <v>858</v>
      </c>
      <c r="D141" s="195" t="s">
        <v>815</v>
      </c>
      <c r="E141" s="196" t="s">
        <v>859</v>
      </c>
      <c r="F141" s="197" t="s">
        <v>860</v>
      </c>
      <c r="G141" s="198" t="s">
        <v>861</v>
      </c>
      <c r="H141" s="199">
        <v>2</v>
      </c>
      <c r="I141" s="200"/>
      <c r="J141" s="200">
        <f t="shared" ref="J141:J176" si="0">ROUND(I141*H141,2)</f>
        <v>0</v>
      </c>
      <c r="K141" s="201"/>
      <c r="L141" s="124"/>
      <c r="M141" s="202" t="s">
        <v>747</v>
      </c>
      <c r="N141" s="203" t="s">
        <v>764</v>
      </c>
      <c r="O141" s="204">
        <v>6.2359999999999998</v>
      </c>
      <c r="P141" s="204">
        <f t="shared" ref="P141:P176" si="1">O141*H141</f>
        <v>12.472</v>
      </c>
      <c r="Q141" s="204">
        <v>2.6099999999999999E-3</v>
      </c>
      <c r="R141" s="204">
        <f t="shared" ref="R141:R176" si="2">Q141*H141</f>
        <v>5.2199999999999998E-3</v>
      </c>
      <c r="S141" s="204">
        <v>0</v>
      </c>
      <c r="T141" s="205">
        <f t="shared" ref="T141:T176" si="3">S141*H141</f>
        <v>0</v>
      </c>
      <c r="AR141" s="206" t="s">
        <v>818</v>
      </c>
      <c r="AT141" s="206" t="s">
        <v>815</v>
      </c>
      <c r="AU141" s="206" t="s">
        <v>739</v>
      </c>
      <c r="AY141" s="116" t="s">
        <v>811</v>
      </c>
      <c r="BE141" s="207">
        <f t="shared" ref="BE141:BE176" si="4">IF(N141="základní",J141,0)</f>
        <v>0</v>
      </c>
      <c r="BF141" s="207">
        <f t="shared" ref="BF141:BF176" si="5">IF(N141="snížená",J141,0)</f>
        <v>0</v>
      </c>
      <c r="BG141" s="207">
        <f t="shared" ref="BG141:BG176" si="6">IF(N141="zákl. přenesená",J141,0)</f>
        <v>0</v>
      </c>
      <c r="BH141" s="207">
        <f t="shared" ref="BH141:BH176" si="7">IF(N141="sníž. přenesená",J141,0)</f>
        <v>0</v>
      </c>
      <c r="BI141" s="207">
        <f t="shared" ref="BI141:BI176" si="8">IF(N141="nulová",J141,0)</f>
        <v>0</v>
      </c>
      <c r="BJ141" s="116" t="s">
        <v>814</v>
      </c>
      <c r="BK141" s="207">
        <f t="shared" ref="BK141:BK176" si="9">ROUND(I141*H141,2)</f>
        <v>0</v>
      </c>
      <c r="BL141" s="116" t="s">
        <v>818</v>
      </c>
      <c r="BM141" s="206" t="s">
        <v>862</v>
      </c>
    </row>
    <row r="142" spans="2:65" s="123" customFormat="1" ht="37.75" customHeight="1">
      <c r="B142" s="194"/>
      <c r="C142" s="212" t="s">
        <v>863</v>
      </c>
      <c r="D142" s="212" t="s">
        <v>826</v>
      </c>
      <c r="E142" s="213" t="s">
        <v>864</v>
      </c>
      <c r="F142" s="214" t="s">
        <v>865</v>
      </c>
      <c r="G142" s="215" t="s">
        <v>45</v>
      </c>
      <c r="H142" s="216">
        <v>2</v>
      </c>
      <c r="I142" s="217"/>
      <c r="J142" s="217">
        <f t="shared" si="0"/>
        <v>0</v>
      </c>
      <c r="K142" s="218"/>
      <c r="L142" s="219"/>
      <c r="M142" s="220" t="s">
        <v>747</v>
      </c>
      <c r="N142" s="221" t="s">
        <v>764</v>
      </c>
      <c r="O142" s="204">
        <v>0</v>
      </c>
      <c r="P142" s="204">
        <f t="shared" si="1"/>
        <v>0</v>
      </c>
      <c r="Q142" s="204">
        <v>4.4999999999999998E-2</v>
      </c>
      <c r="R142" s="204">
        <f t="shared" si="2"/>
        <v>0.09</v>
      </c>
      <c r="S142" s="204">
        <v>0</v>
      </c>
      <c r="T142" s="205">
        <f t="shared" si="3"/>
        <v>0</v>
      </c>
      <c r="AR142" s="206" t="s">
        <v>829</v>
      </c>
      <c r="AT142" s="206" t="s">
        <v>826</v>
      </c>
      <c r="AU142" s="206" t="s">
        <v>739</v>
      </c>
      <c r="AY142" s="116" t="s">
        <v>811</v>
      </c>
      <c r="BE142" s="207">
        <f t="shared" si="4"/>
        <v>0</v>
      </c>
      <c r="BF142" s="207">
        <f t="shared" si="5"/>
        <v>0</v>
      </c>
      <c r="BG142" s="207">
        <f t="shared" si="6"/>
        <v>0</v>
      </c>
      <c r="BH142" s="207">
        <f t="shared" si="7"/>
        <v>0</v>
      </c>
      <c r="BI142" s="207">
        <f t="shared" si="8"/>
        <v>0</v>
      </c>
      <c r="BJ142" s="116" t="s">
        <v>814</v>
      </c>
      <c r="BK142" s="207">
        <f t="shared" si="9"/>
        <v>0</v>
      </c>
      <c r="BL142" s="116" t="s">
        <v>818</v>
      </c>
      <c r="BM142" s="206" t="s">
        <v>866</v>
      </c>
    </row>
    <row r="143" spans="2:65" s="123" customFormat="1" ht="16.5" customHeight="1">
      <c r="B143" s="194"/>
      <c r="C143" s="212" t="s">
        <v>867</v>
      </c>
      <c r="D143" s="212" t="s">
        <v>826</v>
      </c>
      <c r="E143" s="213" t="s">
        <v>868</v>
      </c>
      <c r="F143" s="214" t="s">
        <v>869</v>
      </c>
      <c r="G143" s="215" t="s">
        <v>130</v>
      </c>
      <c r="H143" s="216">
        <v>2</v>
      </c>
      <c r="I143" s="217"/>
      <c r="J143" s="217">
        <f t="shared" si="0"/>
        <v>0</v>
      </c>
      <c r="K143" s="218"/>
      <c r="L143" s="219"/>
      <c r="M143" s="220" t="s">
        <v>747</v>
      </c>
      <c r="N143" s="221" t="s">
        <v>764</v>
      </c>
      <c r="O143" s="204">
        <v>0</v>
      </c>
      <c r="P143" s="204">
        <f t="shared" si="1"/>
        <v>0</v>
      </c>
      <c r="Q143" s="204">
        <v>0</v>
      </c>
      <c r="R143" s="204">
        <f t="shared" si="2"/>
        <v>0</v>
      </c>
      <c r="S143" s="204">
        <v>0</v>
      </c>
      <c r="T143" s="205">
        <f t="shared" si="3"/>
        <v>0</v>
      </c>
      <c r="AR143" s="206" t="s">
        <v>829</v>
      </c>
      <c r="AT143" s="206" t="s">
        <v>826</v>
      </c>
      <c r="AU143" s="206" t="s">
        <v>739</v>
      </c>
      <c r="AY143" s="116" t="s">
        <v>811</v>
      </c>
      <c r="BE143" s="207">
        <f t="shared" si="4"/>
        <v>0</v>
      </c>
      <c r="BF143" s="207">
        <f t="shared" si="5"/>
        <v>0</v>
      </c>
      <c r="BG143" s="207">
        <f t="shared" si="6"/>
        <v>0</v>
      </c>
      <c r="BH143" s="207">
        <f t="shared" si="7"/>
        <v>0</v>
      </c>
      <c r="BI143" s="207">
        <f t="shared" si="8"/>
        <v>0</v>
      </c>
      <c r="BJ143" s="116" t="s">
        <v>814</v>
      </c>
      <c r="BK143" s="207">
        <f t="shared" si="9"/>
        <v>0</v>
      </c>
      <c r="BL143" s="116" t="s">
        <v>818</v>
      </c>
      <c r="BM143" s="206" t="s">
        <v>870</v>
      </c>
    </row>
    <row r="144" spans="2:65" s="123" customFormat="1" ht="38.5" customHeight="1">
      <c r="B144" s="194"/>
      <c r="C144" s="212" t="s">
        <v>871</v>
      </c>
      <c r="D144" s="212" t="s">
        <v>826</v>
      </c>
      <c r="E144" s="213" t="s">
        <v>872</v>
      </c>
      <c r="F144" s="214" t="s">
        <v>873</v>
      </c>
      <c r="G144" s="215" t="s">
        <v>130</v>
      </c>
      <c r="H144" s="216">
        <v>1</v>
      </c>
      <c r="I144" s="217"/>
      <c r="J144" s="217">
        <f t="shared" si="0"/>
        <v>0</v>
      </c>
      <c r="K144" s="218"/>
      <c r="L144" s="219"/>
      <c r="M144" s="220" t="s">
        <v>747</v>
      </c>
      <c r="N144" s="221" t="s">
        <v>764</v>
      </c>
      <c r="O144" s="204">
        <v>0</v>
      </c>
      <c r="P144" s="204">
        <f t="shared" si="1"/>
        <v>0</v>
      </c>
      <c r="Q144" s="204">
        <v>0</v>
      </c>
      <c r="R144" s="204">
        <f t="shared" si="2"/>
        <v>0</v>
      </c>
      <c r="S144" s="204">
        <v>0</v>
      </c>
      <c r="T144" s="205">
        <f t="shared" si="3"/>
        <v>0</v>
      </c>
      <c r="AR144" s="206" t="s">
        <v>829</v>
      </c>
      <c r="AT144" s="206" t="s">
        <v>826</v>
      </c>
      <c r="AU144" s="206" t="s">
        <v>739</v>
      </c>
      <c r="AY144" s="116" t="s">
        <v>811</v>
      </c>
      <c r="BE144" s="207">
        <f t="shared" si="4"/>
        <v>0</v>
      </c>
      <c r="BF144" s="207">
        <f t="shared" si="5"/>
        <v>0</v>
      </c>
      <c r="BG144" s="207">
        <f t="shared" si="6"/>
        <v>0</v>
      </c>
      <c r="BH144" s="207">
        <f t="shared" si="7"/>
        <v>0</v>
      </c>
      <c r="BI144" s="207">
        <f t="shared" si="8"/>
        <v>0</v>
      </c>
      <c r="BJ144" s="116" t="s">
        <v>814</v>
      </c>
      <c r="BK144" s="207">
        <f t="shared" si="9"/>
        <v>0</v>
      </c>
      <c r="BL144" s="116" t="s">
        <v>818</v>
      </c>
      <c r="BM144" s="206" t="s">
        <v>874</v>
      </c>
    </row>
    <row r="145" spans="2:65" s="123" customFormat="1" ht="24.25" customHeight="1">
      <c r="B145" s="194"/>
      <c r="C145" s="212" t="s">
        <v>875</v>
      </c>
      <c r="D145" s="212" t="s">
        <v>826</v>
      </c>
      <c r="E145" s="213" t="s">
        <v>876</v>
      </c>
      <c r="F145" s="214" t="s">
        <v>877</v>
      </c>
      <c r="G145" s="215" t="s">
        <v>878</v>
      </c>
      <c r="H145" s="216">
        <v>1</v>
      </c>
      <c r="I145" s="217"/>
      <c r="J145" s="217">
        <f t="shared" si="0"/>
        <v>0</v>
      </c>
      <c r="K145" s="218"/>
      <c r="L145" s="219"/>
      <c r="M145" s="220" t="s">
        <v>747</v>
      </c>
      <c r="N145" s="221" t="s">
        <v>764</v>
      </c>
      <c r="O145" s="204">
        <v>0</v>
      </c>
      <c r="P145" s="204">
        <f t="shared" si="1"/>
        <v>0</v>
      </c>
      <c r="Q145" s="204">
        <v>0</v>
      </c>
      <c r="R145" s="204">
        <f t="shared" si="2"/>
        <v>0</v>
      </c>
      <c r="S145" s="204">
        <v>0</v>
      </c>
      <c r="T145" s="205">
        <f t="shared" si="3"/>
        <v>0</v>
      </c>
      <c r="AR145" s="206" t="s">
        <v>829</v>
      </c>
      <c r="AT145" s="206" t="s">
        <v>826</v>
      </c>
      <c r="AU145" s="206" t="s">
        <v>739</v>
      </c>
      <c r="AY145" s="116" t="s">
        <v>811</v>
      </c>
      <c r="BE145" s="207">
        <f t="shared" si="4"/>
        <v>0</v>
      </c>
      <c r="BF145" s="207">
        <f t="shared" si="5"/>
        <v>0</v>
      </c>
      <c r="BG145" s="207">
        <f t="shared" si="6"/>
        <v>0</v>
      </c>
      <c r="BH145" s="207">
        <f t="shared" si="7"/>
        <v>0</v>
      </c>
      <c r="BI145" s="207">
        <f t="shared" si="8"/>
        <v>0</v>
      </c>
      <c r="BJ145" s="116" t="s">
        <v>814</v>
      </c>
      <c r="BK145" s="207">
        <f t="shared" si="9"/>
        <v>0</v>
      </c>
      <c r="BL145" s="116" t="s">
        <v>818</v>
      </c>
      <c r="BM145" s="206" t="s">
        <v>879</v>
      </c>
    </row>
    <row r="146" spans="2:65" s="123" customFormat="1" ht="24.25" customHeight="1">
      <c r="B146" s="194"/>
      <c r="C146" s="195" t="s">
        <v>880</v>
      </c>
      <c r="D146" s="195" t="s">
        <v>815</v>
      </c>
      <c r="E146" s="196" t="s">
        <v>881</v>
      </c>
      <c r="F146" s="197" t="s">
        <v>882</v>
      </c>
      <c r="G146" s="198" t="s">
        <v>861</v>
      </c>
      <c r="H146" s="199">
        <v>1</v>
      </c>
      <c r="I146" s="200"/>
      <c r="J146" s="200">
        <f t="shared" si="0"/>
        <v>0</v>
      </c>
      <c r="K146" s="201"/>
      <c r="L146" s="124"/>
      <c r="M146" s="202" t="s">
        <v>747</v>
      </c>
      <c r="N146" s="203" t="s">
        <v>764</v>
      </c>
      <c r="O146" s="204">
        <v>1.1819999999999999</v>
      </c>
      <c r="P146" s="204">
        <f t="shared" si="1"/>
        <v>1.1819999999999999</v>
      </c>
      <c r="Q146" s="204">
        <v>8.9999999999999998E-4</v>
      </c>
      <c r="R146" s="204">
        <f t="shared" si="2"/>
        <v>8.9999999999999998E-4</v>
      </c>
      <c r="S146" s="204">
        <v>0</v>
      </c>
      <c r="T146" s="205">
        <f t="shared" si="3"/>
        <v>0</v>
      </c>
      <c r="AR146" s="206" t="s">
        <v>818</v>
      </c>
      <c r="AT146" s="206" t="s">
        <v>815</v>
      </c>
      <c r="AU146" s="206" t="s">
        <v>739</v>
      </c>
      <c r="AY146" s="116" t="s">
        <v>811</v>
      </c>
      <c r="BE146" s="207">
        <f t="shared" si="4"/>
        <v>0</v>
      </c>
      <c r="BF146" s="207">
        <f t="shared" si="5"/>
        <v>0</v>
      </c>
      <c r="BG146" s="207">
        <f t="shared" si="6"/>
        <v>0</v>
      </c>
      <c r="BH146" s="207">
        <f t="shared" si="7"/>
        <v>0</v>
      </c>
      <c r="BI146" s="207">
        <f t="shared" si="8"/>
        <v>0</v>
      </c>
      <c r="BJ146" s="116" t="s">
        <v>814</v>
      </c>
      <c r="BK146" s="207">
        <f t="shared" si="9"/>
        <v>0</v>
      </c>
      <c r="BL146" s="116" t="s">
        <v>818</v>
      </c>
      <c r="BM146" s="206" t="s">
        <v>883</v>
      </c>
    </row>
    <row r="147" spans="2:65" s="123" customFormat="1" ht="24.25" customHeight="1">
      <c r="B147" s="194"/>
      <c r="C147" s="212" t="s">
        <v>818</v>
      </c>
      <c r="D147" s="212" t="s">
        <v>826</v>
      </c>
      <c r="E147" s="213" t="s">
        <v>884</v>
      </c>
      <c r="F147" s="214" t="s">
        <v>885</v>
      </c>
      <c r="G147" s="215" t="s">
        <v>130</v>
      </c>
      <c r="H147" s="216">
        <v>1</v>
      </c>
      <c r="I147" s="217"/>
      <c r="J147" s="217">
        <f t="shared" si="0"/>
        <v>0</v>
      </c>
      <c r="K147" s="218"/>
      <c r="L147" s="219"/>
      <c r="M147" s="220" t="s">
        <v>747</v>
      </c>
      <c r="N147" s="221" t="s">
        <v>764</v>
      </c>
      <c r="O147" s="204">
        <v>0</v>
      </c>
      <c r="P147" s="204">
        <f t="shared" si="1"/>
        <v>0</v>
      </c>
      <c r="Q147" s="204">
        <v>0</v>
      </c>
      <c r="R147" s="204">
        <f t="shared" si="2"/>
        <v>0</v>
      </c>
      <c r="S147" s="204">
        <v>0</v>
      </c>
      <c r="T147" s="205">
        <f t="shared" si="3"/>
        <v>0</v>
      </c>
      <c r="AR147" s="206" t="s">
        <v>829</v>
      </c>
      <c r="AT147" s="206" t="s">
        <v>826</v>
      </c>
      <c r="AU147" s="206" t="s">
        <v>739</v>
      </c>
      <c r="AY147" s="116" t="s">
        <v>811</v>
      </c>
      <c r="BE147" s="207">
        <f t="shared" si="4"/>
        <v>0</v>
      </c>
      <c r="BF147" s="207">
        <f t="shared" si="5"/>
        <v>0</v>
      </c>
      <c r="BG147" s="207">
        <f t="shared" si="6"/>
        <v>0</v>
      </c>
      <c r="BH147" s="207">
        <f t="shared" si="7"/>
        <v>0</v>
      </c>
      <c r="BI147" s="207">
        <f t="shared" si="8"/>
        <v>0</v>
      </c>
      <c r="BJ147" s="116" t="s">
        <v>814</v>
      </c>
      <c r="BK147" s="207">
        <f t="shared" si="9"/>
        <v>0</v>
      </c>
      <c r="BL147" s="116" t="s">
        <v>818</v>
      </c>
      <c r="BM147" s="206" t="s">
        <v>886</v>
      </c>
    </row>
    <row r="148" spans="2:65" s="123" customFormat="1" ht="25" customHeight="1">
      <c r="B148" s="194"/>
      <c r="C148" s="212" t="s">
        <v>887</v>
      </c>
      <c r="D148" s="212" t="s">
        <v>826</v>
      </c>
      <c r="E148" s="213" t="s">
        <v>888</v>
      </c>
      <c r="F148" s="214" t="s">
        <v>889</v>
      </c>
      <c r="G148" s="215" t="s">
        <v>130</v>
      </c>
      <c r="H148" s="216">
        <v>2</v>
      </c>
      <c r="I148" s="217"/>
      <c r="J148" s="217">
        <f t="shared" si="0"/>
        <v>0</v>
      </c>
      <c r="K148" s="218"/>
      <c r="L148" s="219"/>
      <c r="M148" s="220" t="s">
        <v>747</v>
      </c>
      <c r="N148" s="221" t="s">
        <v>764</v>
      </c>
      <c r="O148" s="204">
        <v>0</v>
      </c>
      <c r="P148" s="204">
        <f t="shared" si="1"/>
        <v>0</v>
      </c>
      <c r="Q148" s="204">
        <v>0</v>
      </c>
      <c r="R148" s="204">
        <f t="shared" si="2"/>
        <v>0</v>
      </c>
      <c r="S148" s="204">
        <v>0</v>
      </c>
      <c r="T148" s="205">
        <f t="shared" si="3"/>
        <v>0</v>
      </c>
      <c r="AR148" s="206" t="s">
        <v>829</v>
      </c>
      <c r="AT148" s="206" t="s">
        <v>826</v>
      </c>
      <c r="AU148" s="206" t="s">
        <v>739</v>
      </c>
      <c r="AY148" s="116" t="s">
        <v>811</v>
      </c>
      <c r="BE148" s="207">
        <f t="shared" si="4"/>
        <v>0</v>
      </c>
      <c r="BF148" s="207">
        <f t="shared" si="5"/>
        <v>0</v>
      </c>
      <c r="BG148" s="207">
        <f t="shared" si="6"/>
        <v>0</v>
      </c>
      <c r="BH148" s="207">
        <f t="shared" si="7"/>
        <v>0</v>
      </c>
      <c r="BI148" s="207">
        <f t="shared" si="8"/>
        <v>0</v>
      </c>
      <c r="BJ148" s="116" t="s">
        <v>814</v>
      </c>
      <c r="BK148" s="207">
        <f t="shared" si="9"/>
        <v>0</v>
      </c>
      <c r="BL148" s="116" t="s">
        <v>818</v>
      </c>
      <c r="BM148" s="206" t="s">
        <v>890</v>
      </c>
    </row>
    <row r="149" spans="2:65" s="123" customFormat="1" ht="16.5" customHeight="1">
      <c r="B149" s="194"/>
      <c r="C149" s="212" t="s">
        <v>891</v>
      </c>
      <c r="D149" s="212" t="s">
        <v>826</v>
      </c>
      <c r="E149" s="213" t="s">
        <v>892</v>
      </c>
      <c r="F149" s="214" t="s">
        <v>893</v>
      </c>
      <c r="G149" s="215" t="s">
        <v>130</v>
      </c>
      <c r="H149" s="216">
        <v>2</v>
      </c>
      <c r="I149" s="217"/>
      <c r="J149" s="217">
        <f t="shared" si="0"/>
        <v>0</v>
      </c>
      <c r="K149" s="218"/>
      <c r="L149" s="219"/>
      <c r="M149" s="220" t="s">
        <v>747</v>
      </c>
      <c r="N149" s="221" t="s">
        <v>764</v>
      </c>
      <c r="O149" s="204">
        <v>0</v>
      </c>
      <c r="P149" s="204">
        <f t="shared" si="1"/>
        <v>0</v>
      </c>
      <c r="Q149" s="204">
        <v>0</v>
      </c>
      <c r="R149" s="204">
        <f t="shared" si="2"/>
        <v>0</v>
      </c>
      <c r="S149" s="204">
        <v>0</v>
      </c>
      <c r="T149" s="205">
        <f t="shared" si="3"/>
        <v>0</v>
      </c>
      <c r="AR149" s="206" t="s">
        <v>829</v>
      </c>
      <c r="AT149" s="206" t="s">
        <v>826</v>
      </c>
      <c r="AU149" s="206" t="s">
        <v>739</v>
      </c>
      <c r="AY149" s="116" t="s">
        <v>811</v>
      </c>
      <c r="BE149" s="207">
        <f t="shared" si="4"/>
        <v>0</v>
      </c>
      <c r="BF149" s="207">
        <f t="shared" si="5"/>
        <v>0</v>
      </c>
      <c r="BG149" s="207">
        <f t="shared" si="6"/>
        <v>0</v>
      </c>
      <c r="BH149" s="207">
        <f t="shared" si="7"/>
        <v>0</v>
      </c>
      <c r="BI149" s="207">
        <f t="shared" si="8"/>
        <v>0</v>
      </c>
      <c r="BJ149" s="116" t="s">
        <v>814</v>
      </c>
      <c r="BK149" s="207">
        <f t="shared" si="9"/>
        <v>0</v>
      </c>
      <c r="BL149" s="116" t="s">
        <v>818</v>
      </c>
      <c r="BM149" s="206" t="s">
        <v>894</v>
      </c>
    </row>
    <row r="150" spans="2:65" s="123" customFormat="1" ht="25" customHeight="1">
      <c r="B150" s="194"/>
      <c r="C150" s="212" t="s">
        <v>895</v>
      </c>
      <c r="D150" s="212" t="s">
        <v>826</v>
      </c>
      <c r="E150" s="213" t="s">
        <v>896</v>
      </c>
      <c r="F150" s="214" t="s">
        <v>897</v>
      </c>
      <c r="G150" s="215" t="s">
        <v>130</v>
      </c>
      <c r="H150" s="216">
        <v>2</v>
      </c>
      <c r="I150" s="217"/>
      <c r="J150" s="217">
        <f t="shared" si="0"/>
        <v>0</v>
      </c>
      <c r="K150" s="218"/>
      <c r="L150" s="219"/>
      <c r="M150" s="220" t="s">
        <v>747</v>
      </c>
      <c r="N150" s="221" t="s">
        <v>764</v>
      </c>
      <c r="O150" s="204">
        <v>0</v>
      </c>
      <c r="P150" s="204">
        <f t="shared" si="1"/>
        <v>0</v>
      </c>
      <c r="Q150" s="204">
        <v>0</v>
      </c>
      <c r="R150" s="204">
        <f t="shared" si="2"/>
        <v>0</v>
      </c>
      <c r="S150" s="204">
        <v>0</v>
      </c>
      <c r="T150" s="205">
        <f t="shared" si="3"/>
        <v>0</v>
      </c>
      <c r="AR150" s="206" t="s">
        <v>829</v>
      </c>
      <c r="AT150" s="206" t="s">
        <v>826</v>
      </c>
      <c r="AU150" s="206" t="s">
        <v>739</v>
      </c>
      <c r="AY150" s="116" t="s">
        <v>811</v>
      </c>
      <c r="BE150" s="207">
        <f t="shared" si="4"/>
        <v>0</v>
      </c>
      <c r="BF150" s="207">
        <f t="shared" si="5"/>
        <v>0</v>
      </c>
      <c r="BG150" s="207">
        <f t="shared" si="6"/>
        <v>0</v>
      </c>
      <c r="BH150" s="207">
        <f t="shared" si="7"/>
        <v>0</v>
      </c>
      <c r="BI150" s="207">
        <f t="shared" si="8"/>
        <v>0</v>
      </c>
      <c r="BJ150" s="116" t="s">
        <v>814</v>
      </c>
      <c r="BK150" s="207">
        <f t="shared" si="9"/>
        <v>0</v>
      </c>
      <c r="BL150" s="116" t="s">
        <v>818</v>
      </c>
      <c r="BM150" s="206" t="s">
        <v>898</v>
      </c>
    </row>
    <row r="151" spans="2:65" s="123" customFormat="1" ht="25" customHeight="1">
      <c r="B151" s="194"/>
      <c r="C151" s="212" t="s">
        <v>899</v>
      </c>
      <c r="D151" s="212" t="s">
        <v>826</v>
      </c>
      <c r="E151" s="213" t="s">
        <v>900</v>
      </c>
      <c r="F151" s="214" t="s">
        <v>901</v>
      </c>
      <c r="G151" s="215" t="s">
        <v>130</v>
      </c>
      <c r="H151" s="216">
        <v>2</v>
      </c>
      <c r="I151" s="217"/>
      <c r="J151" s="217">
        <f t="shared" si="0"/>
        <v>0</v>
      </c>
      <c r="K151" s="218"/>
      <c r="L151" s="219"/>
      <c r="M151" s="220" t="s">
        <v>747</v>
      </c>
      <c r="N151" s="221" t="s">
        <v>764</v>
      </c>
      <c r="O151" s="204">
        <v>0</v>
      </c>
      <c r="P151" s="204">
        <f t="shared" si="1"/>
        <v>0</v>
      </c>
      <c r="Q151" s="204">
        <v>0</v>
      </c>
      <c r="R151" s="204">
        <f t="shared" si="2"/>
        <v>0</v>
      </c>
      <c r="S151" s="204">
        <v>0</v>
      </c>
      <c r="T151" s="205">
        <f t="shared" si="3"/>
        <v>0</v>
      </c>
      <c r="AR151" s="206" t="s">
        <v>829</v>
      </c>
      <c r="AT151" s="206" t="s">
        <v>826</v>
      </c>
      <c r="AU151" s="206" t="s">
        <v>739</v>
      </c>
      <c r="AY151" s="116" t="s">
        <v>811</v>
      </c>
      <c r="BE151" s="207">
        <f t="shared" si="4"/>
        <v>0</v>
      </c>
      <c r="BF151" s="207">
        <f t="shared" si="5"/>
        <v>0</v>
      </c>
      <c r="BG151" s="207">
        <f t="shared" si="6"/>
        <v>0</v>
      </c>
      <c r="BH151" s="207">
        <f t="shared" si="7"/>
        <v>0</v>
      </c>
      <c r="BI151" s="207">
        <f t="shared" si="8"/>
        <v>0</v>
      </c>
      <c r="BJ151" s="116" t="s">
        <v>814</v>
      </c>
      <c r="BK151" s="207">
        <f t="shared" si="9"/>
        <v>0</v>
      </c>
      <c r="BL151" s="116" t="s">
        <v>818</v>
      </c>
      <c r="BM151" s="206" t="s">
        <v>902</v>
      </c>
    </row>
    <row r="152" spans="2:65" s="123" customFormat="1" ht="25" customHeight="1">
      <c r="B152" s="194"/>
      <c r="C152" s="212" t="s">
        <v>903</v>
      </c>
      <c r="D152" s="212" t="s">
        <v>826</v>
      </c>
      <c r="E152" s="213" t="s">
        <v>904</v>
      </c>
      <c r="F152" s="214" t="s">
        <v>905</v>
      </c>
      <c r="G152" s="215" t="s">
        <v>130</v>
      </c>
      <c r="H152" s="216">
        <v>1</v>
      </c>
      <c r="I152" s="217"/>
      <c r="J152" s="217">
        <f t="shared" si="0"/>
        <v>0</v>
      </c>
      <c r="K152" s="218"/>
      <c r="L152" s="219"/>
      <c r="M152" s="220" t="s">
        <v>747</v>
      </c>
      <c r="N152" s="221" t="s">
        <v>764</v>
      </c>
      <c r="O152" s="204">
        <v>0</v>
      </c>
      <c r="P152" s="204">
        <f t="shared" si="1"/>
        <v>0</v>
      </c>
      <c r="Q152" s="204">
        <v>0</v>
      </c>
      <c r="R152" s="204">
        <f t="shared" si="2"/>
        <v>0</v>
      </c>
      <c r="S152" s="204">
        <v>0</v>
      </c>
      <c r="T152" s="205">
        <f t="shared" si="3"/>
        <v>0</v>
      </c>
      <c r="AR152" s="206" t="s">
        <v>829</v>
      </c>
      <c r="AT152" s="206" t="s">
        <v>826</v>
      </c>
      <c r="AU152" s="206" t="s">
        <v>739</v>
      </c>
      <c r="AY152" s="116" t="s">
        <v>811</v>
      </c>
      <c r="BE152" s="207">
        <f t="shared" si="4"/>
        <v>0</v>
      </c>
      <c r="BF152" s="207">
        <f t="shared" si="5"/>
        <v>0</v>
      </c>
      <c r="BG152" s="207">
        <f t="shared" si="6"/>
        <v>0</v>
      </c>
      <c r="BH152" s="207">
        <f t="shared" si="7"/>
        <v>0</v>
      </c>
      <c r="BI152" s="207">
        <f t="shared" si="8"/>
        <v>0</v>
      </c>
      <c r="BJ152" s="116" t="s">
        <v>814</v>
      </c>
      <c r="BK152" s="207">
        <f t="shared" si="9"/>
        <v>0</v>
      </c>
      <c r="BL152" s="116" t="s">
        <v>818</v>
      </c>
      <c r="BM152" s="206" t="s">
        <v>906</v>
      </c>
    </row>
    <row r="153" spans="2:65" s="123" customFormat="1" ht="25" customHeight="1">
      <c r="B153" s="194"/>
      <c r="C153" s="212" t="s">
        <v>907</v>
      </c>
      <c r="D153" s="212" t="s">
        <v>826</v>
      </c>
      <c r="E153" s="213" t="s">
        <v>908</v>
      </c>
      <c r="F153" s="214" t="s">
        <v>909</v>
      </c>
      <c r="G153" s="215" t="s">
        <v>130</v>
      </c>
      <c r="H153" s="216">
        <v>10</v>
      </c>
      <c r="I153" s="217"/>
      <c r="J153" s="217">
        <f t="shared" si="0"/>
        <v>0</v>
      </c>
      <c r="K153" s="218"/>
      <c r="L153" s="219"/>
      <c r="M153" s="220" t="s">
        <v>747</v>
      </c>
      <c r="N153" s="221" t="s">
        <v>764</v>
      </c>
      <c r="O153" s="204">
        <v>0</v>
      </c>
      <c r="P153" s="204">
        <f t="shared" si="1"/>
        <v>0</v>
      </c>
      <c r="Q153" s="204">
        <v>0</v>
      </c>
      <c r="R153" s="204">
        <f t="shared" si="2"/>
        <v>0</v>
      </c>
      <c r="S153" s="204">
        <v>0</v>
      </c>
      <c r="T153" s="205">
        <f t="shared" si="3"/>
        <v>0</v>
      </c>
      <c r="AR153" s="206" t="s">
        <v>829</v>
      </c>
      <c r="AT153" s="206" t="s">
        <v>826</v>
      </c>
      <c r="AU153" s="206" t="s">
        <v>739</v>
      </c>
      <c r="AY153" s="116" t="s">
        <v>811</v>
      </c>
      <c r="BE153" s="207">
        <f t="shared" si="4"/>
        <v>0</v>
      </c>
      <c r="BF153" s="207">
        <f t="shared" si="5"/>
        <v>0</v>
      </c>
      <c r="BG153" s="207">
        <f t="shared" si="6"/>
        <v>0</v>
      </c>
      <c r="BH153" s="207">
        <f t="shared" si="7"/>
        <v>0</v>
      </c>
      <c r="BI153" s="207">
        <f t="shared" si="8"/>
        <v>0</v>
      </c>
      <c r="BJ153" s="116" t="s">
        <v>814</v>
      </c>
      <c r="BK153" s="207">
        <f t="shared" si="9"/>
        <v>0</v>
      </c>
      <c r="BL153" s="116" t="s">
        <v>818</v>
      </c>
      <c r="BM153" s="206" t="s">
        <v>910</v>
      </c>
    </row>
    <row r="154" spans="2:65" s="123" customFormat="1" ht="16.5" customHeight="1">
      <c r="B154" s="194"/>
      <c r="C154" s="212" t="s">
        <v>911</v>
      </c>
      <c r="D154" s="212" t="s">
        <v>826</v>
      </c>
      <c r="E154" s="213" t="s">
        <v>912</v>
      </c>
      <c r="F154" s="214" t="s">
        <v>913</v>
      </c>
      <c r="G154" s="215" t="s">
        <v>130</v>
      </c>
      <c r="H154" s="216">
        <v>1</v>
      </c>
      <c r="I154" s="217"/>
      <c r="J154" s="217">
        <f t="shared" si="0"/>
        <v>0</v>
      </c>
      <c r="K154" s="218"/>
      <c r="L154" s="219"/>
      <c r="M154" s="220" t="s">
        <v>747</v>
      </c>
      <c r="N154" s="221" t="s">
        <v>764</v>
      </c>
      <c r="O154" s="204">
        <v>0</v>
      </c>
      <c r="P154" s="204">
        <f t="shared" si="1"/>
        <v>0</v>
      </c>
      <c r="Q154" s="204">
        <v>0</v>
      </c>
      <c r="R154" s="204">
        <f t="shared" si="2"/>
        <v>0</v>
      </c>
      <c r="S154" s="204">
        <v>0</v>
      </c>
      <c r="T154" s="205">
        <f t="shared" si="3"/>
        <v>0</v>
      </c>
      <c r="AR154" s="206" t="s">
        <v>829</v>
      </c>
      <c r="AT154" s="206" t="s">
        <v>826</v>
      </c>
      <c r="AU154" s="206" t="s">
        <v>739</v>
      </c>
      <c r="AY154" s="116" t="s">
        <v>811</v>
      </c>
      <c r="BE154" s="207">
        <f t="shared" si="4"/>
        <v>0</v>
      </c>
      <c r="BF154" s="207">
        <f t="shared" si="5"/>
        <v>0</v>
      </c>
      <c r="BG154" s="207">
        <f t="shared" si="6"/>
        <v>0</v>
      </c>
      <c r="BH154" s="207">
        <f t="shared" si="7"/>
        <v>0</v>
      </c>
      <c r="BI154" s="207">
        <f t="shared" si="8"/>
        <v>0</v>
      </c>
      <c r="BJ154" s="116" t="s">
        <v>814</v>
      </c>
      <c r="BK154" s="207">
        <f t="shared" si="9"/>
        <v>0</v>
      </c>
      <c r="BL154" s="116" t="s">
        <v>818</v>
      </c>
      <c r="BM154" s="206" t="s">
        <v>914</v>
      </c>
    </row>
    <row r="155" spans="2:65" s="123" customFormat="1" ht="16.5" customHeight="1">
      <c r="B155" s="194"/>
      <c r="C155" s="212" t="s">
        <v>915</v>
      </c>
      <c r="D155" s="212" t="s">
        <v>826</v>
      </c>
      <c r="E155" s="213" t="s">
        <v>916</v>
      </c>
      <c r="F155" s="214" t="s">
        <v>917</v>
      </c>
      <c r="G155" s="215" t="s">
        <v>130</v>
      </c>
      <c r="H155" s="216">
        <v>1</v>
      </c>
      <c r="I155" s="217"/>
      <c r="J155" s="217">
        <f t="shared" si="0"/>
        <v>0</v>
      </c>
      <c r="K155" s="218"/>
      <c r="L155" s="219"/>
      <c r="M155" s="220" t="s">
        <v>747</v>
      </c>
      <c r="N155" s="221" t="s">
        <v>764</v>
      </c>
      <c r="O155" s="204">
        <v>0</v>
      </c>
      <c r="P155" s="204">
        <f t="shared" si="1"/>
        <v>0</v>
      </c>
      <c r="Q155" s="204">
        <v>0</v>
      </c>
      <c r="R155" s="204">
        <f t="shared" si="2"/>
        <v>0</v>
      </c>
      <c r="S155" s="204">
        <v>0</v>
      </c>
      <c r="T155" s="205">
        <f t="shared" si="3"/>
        <v>0</v>
      </c>
      <c r="AR155" s="206" t="s">
        <v>829</v>
      </c>
      <c r="AT155" s="206" t="s">
        <v>826</v>
      </c>
      <c r="AU155" s="206" t="s">
        <v>739</v>
      </c>
      <c r="AY155" s="116" t="s">
        <v>811</v>
      </c>
      <c r="BE155" s="207">
        <f t="shared" si="4"/>
        <v>0</v>
      </c>
      <c r="BF155" s="207">
        <f t="shared" si="5"/>
        <v>0</v>
      </c>
      <c r="BG155" s="207">
        <f t="shared" si="6"/>
        <v>0</v>
      </c>
      <c r="BH155" s="207">
        <f t="shared" si="7"/>
        <v>0</v>
      </c>
      <c r="BI155" s="207">
        <f t="shared" si="8"/>
        <v>0</v>
      </c>
      <c r="BJ155" s="116" t="s">
        <v>814</v>
      </c>
      <c r="BK155" s="207">
        <f t="shared" si="9"/>
        <v>0</v>
      </c>
      <c r="BL155" s="116" t="s">
        <v>818</v>
      </c>
      <c r="BM155" s="206" t="s">
        <v>918</v>
      </c>
    </row>
    <row r="156" spans="2:65" s="123" customFormat="1" ht="16.5" customHeight="1">
      <c r="B156" s="194"/>
      <c r="C156" s="212" t="s">
        <v>919</v>
      </c>
      <c r="D156" s="212" t="s">
        <v>826</v>
      </c>
      <c r="E156" s="213" t="s">
        <v>920</v>
      </c>
      <c r="F156" s="214" t="s">
        <v>921</v>
      </c>
      <c r="G156" s="215" t="s">
        <v>130</v>
      </c>
      <c r="H156" s="216">
        <v>12</v>
      </c>
      <c r="I156" s="217"/>
      <c r="J156" s="217">
        <f t="shared" si="0"/>
        <v>0</v>
      </c>
      <c r="K156" s="218"/>
      <c r="L156" s="219"/>
      <c r="M156" s="220" t="s">
        <v>747</v>
      </c>
      <c r="N156" s="221" t="s">
        <v>764</v>
      </c>
      <c r="O156" s="204">
        <v>0</v>
      </c>
      <c r="P156" s="204">
        <f t="shared" si="1"/>
        <v>0</v>
      </c>
      <c r="Q156" s="204">
        <v>0</v>
      </c>
      <c r="R156" s="204">
        <f t="shared" si="2"/>
        <v>0</v>
      </c>
      <c r="S156" s="204">
        <v>0</v>
      </c>
      <c r="T156" s="205">
        <f t="shared" si="3"/>
        <v>0</v>
      </c>
      <c r="AR156" s="206" t="s">
        <v>829</v>
      </c>
      <c r="AT156" s="206" t="s">
        <v>826</v>
      </c>
      <c r="AU156" s="206" t="s">
        <v>739</v>
      </c>
      <c r="AY156" s="116" t="s">
        <v>811</v>
      </c>
      <c r="BE156" s="207">
        <f t="shared" si="4"/>
        <v>0</v>
      </c>
      <c r="BF156" s="207">
        <f t="shared" si="5"/>
        <v>0</v>
      </c>
      <c r="BG156" s="207">
        <f t="shared" si="6"/>
        <v>0</v>
      </c>
      <c r="BH156" s="207">
        <f t="shared" si="7"/>
        <v>0</v>
      </c>
      <c r="BI156" s="207">
        <f t="shared" si="8"/>
        <v>0</v>
      </c>
      <c r="BJ156" s="116" t="s">
        <v>814</v>
      </c>
      <c r="BK156" s="207">
        <f t="shared" si="9"/>
        <v>0</v>
      </c>
      <c r="BL156" s="116" t="s">
        <v>818</v>
      </c>
      <c r="BM156" s="206" t="s">
        <v>922</v>
      </c>
    </row>
    <row r="157" spans="2:65" s="123" customFormat="1" ht="16.5" customHeight="1">
      <c r="B157" s="194"/>
      <c r="C157" s="212" t="s">
        <v>923</v>
      </c>
      <c r="D157" s="212" t="s">
        <v>826</v>
      </c>
      <c r="E157" s="213" t="s">
        <v>924</v>
      </c>
      <c r="F157" s="214" t="s">
        <v>925</v>
      </c>
      <c r="G157" s="215" t="s">
        <v>130</v>
      </c>
      <c r="H157" s="216">
        <v>1</v>
      </c>
      <c r="I157" s="217"/>
      <c r="J157" s="217">
        <f t="shared" si="0"/>
        <v>0</v>
      </c>
      <c r="K157" s="218"/>
      <c r="L157" s="219"/>
      <c r="M157" s="220" t="s">
        <v>747</v>
      </c>
      <c r="N157" s="221" t="s">
        <v>764</v>
      </c>
      <c r="O157" s="204">
        <v>0</v>
      </c>
      <c r="P157" s="204">
        <f t="shared" si="1"/>
        <v>0</v>
      </c>
      <c r="Q157" s="204">
        <v>0</v>
      </c>
      <c r="R157" s="204">
        <f t="shared" si="2"/>
        <v>0</v>
      </c>
      <c r="S157" s="204">
        <v>0</v>
      </c>
      <c r="T157" s="205">
        <f t="shared" si="3"/>
        <v>0</v>
      </c>
      <c r="AR157" s="206" t="s">
        <v>829</v>
      </c>
      <c r="AT157" s="206" t="s">
        <v>826</v>
      </c>
      <c r="AU157" s="206" t="s">
        <v>739</v>
      </c>
      <c r="AY157" s="116" t="s">
        <v>811</v>
      </c>
      <c r="BE157" s="207">
        <f t="shared" si="4"/>
        <v>0</v>
      </c>
      <c r="BF157" s="207">
        <f t="shared" si="5"/>
        <v>0</v>
      </c>
      <c r="BG157" s="207">
        <f t="shared" si="6"/>
        <v>0</v>
      </c>
      <c r="BH157" s="207">
        <f t="shared" si="7"/>
        <v>0</v>
      </c>
      <c r="BI157" s="207">
        <f t="shared" si="8"/>
        <v>0</v>
      </c>
      <c r="BJ157" s="116" t="s">
        <v>814</v>
      </c>
      <c r="BK157" s="207">
        <f t="shared" si="9"/>
        <v>0</v>
      </c>
      <c r="BL157" s="116" t="s">
        <v>818</v>
      </c>
      <c r="BM157" s="206" t="s">
        <v>926</v>
      </c>
    </row>
    <row r="158" spans="2:65" s="123" customFormat="1" ht="16.5" customHeight="1">
      <c r="B158" s="194"/>
      <c r="C158" s="212" t="s">
        <v>927</v>
      </c>
      <c r="D158" s="212" t="s">
        <v>826</v>
      </c>
      <c r="E158" s="213" t="s">
        <v>928</v>
      </c>
      <c r="F158" s="214" t="s">
        <v>929</v>
      </c>
      <c r="G158" s="215" t="s">
        <v>130</v>
      </c>
      <c r="H158" s="216">
        <v>1</v>
      </c>
      <c r="I158" s="217"/>
      <c r="J158" s="217">
        <f t="shared" si="0"/>
        <v>0</v>
      </c>
      <c r="K158" s="218"/>
      <c r="L158" s="219"/>
      <c r="M158" s="220" t="s">
        <v>747</v>
      </c>
      <c r="N158" s="221" t="s">
        <v>764</v>
      </c>
      <c r="O158" s="204">
        <v>0</v>
      </c>
      <c r="P158" s="204">
        <f t="shared" si="1"/>
        <v>0</v>
      </c>
      <c r="Q158" s="204">
        <v>0</v>
      </c>
      <c r="R158" s="204">
        <f t="shared" si="2"/>
        <v>0</v>
      </c>
      <c r="S158" s="204">
        <v>0</v>
      </c>
      <c r="T158" s="205">
        <f t="shared" si="3"/>
        <v>0</v>
      </c>
      <c r="AR158" s="206" t="s">
        <v>829</v>
      </c>
      <c r="AT158" s="206" t="s">
        <v>826</v>
      </c>
      <c r="AU158" s="206" t="s">
        <v>739</v>
      </c>
      <c r="AY158" s="116" t="s">
        <v>811</v>
      </c>
      <c r="BE158" s="207">
        <f t="shared" si="4"/>
        <v>0</v>
      </c>
      <c r="BF158" s="207">
        <f t="shared" si="5"/>
        <v>0</v>
      </c>
      <c r="BG158" s="207">
        <f t="shared" si="6"/>
        <v>0</v>
      </c>
      <c r="BH158" s="207">
        <f t="shared" si="7"/>
        <v>0</v>
      </c>
      <c r="BI158" s="207">
        <f t="shared" si="8"/>
        <v>0</v>
      </c>
      <c r="BJ158" s="116" t="s">
        <v>814</v>
      </c>
      <c r="BK158" s="207">
        <f t="shared" si="9"/>
        <v>0</v>
      </c>
      <c r="BL158" s="116" t="s">
        <v>818</v>
      </c>
      <c r="BM158" s="206" t="s">
        <v>930</v>
      </c>
    </row>
    <row r="159" spans="2:65" s="123" customFormat="1" ht="16.5" customHeight="1">
      <c r="B159" s="194"/>
      <c r="C159" s="212" t="s">
        <v>931</v>
      </c>
      <c r="D159" s="212" t="s">
        <v>826</v>
      </c>
      <c r="E159" s="213" t="s">
        <v>932</v>
      </c>
      <c r="F159" s="214" t="s">
        <v>933</v>
      </c>
      <c r="G159" s="215" t="s">
        <v>130</v>
      </c>
      <c r="H159" s="216">
        <v>1</v>
      </c>
      <c r="I159" s="217"/>
      <c r="J159" s="217">
        <f t="shared" si="0"/>
        <v>0</v>
      </c>
      <c r="K159" s="218"/>
      <c r="L159" s="219"/>
      <c r="M159" s="220" t="s">
        <v>747</v>
      </c>
      <c r="N159" s="221" t="s">
        <v>764</v>
      </c>
      <c r="O159" s="204">
        <v>0</v>
      </c>
      <c r="P159" s="204">
        <f t="shared" si="1"/>
        <v>0</v>
      </c>
      <c r="Q159" s="204">
        <v>0</v>
      </c>
      <c r="R159" s="204">
        <f t="shared" si="2"/>
        <v>0</v>
      </c>
      <c r="S159" s="204">
        <v>0</v>
      </c>
      <c r="T159" s="205">
        <f t="shared" si="3"/>
        <v>0</v>
      </c>
      <c r="AR159" s="206" t="s">
        <v>829</v>
      </c>
      <c r="AT159" s="206" t="s">
        <v>826</v>
      </c>
      <c r="AU159" s="206" t="s">
        <v>739</v>
      </c>
      <c r="AY159" s="116" t="s">
        <v>811</v>
      </c>
      <c r="BE159" s="207">
        <f t="shared" si="4"/>
        <v>0</v>
      </c>
      <c r="BF159" s="207">
        <f t="shared" si="5"/>
        <v>0</v>
      </c>
      <c r="BG159" s="207">
        <f t="shared" si="6"/>
        <v>0</v>
      </c>
      <c r="BH159" s="207">
        <f t="shared" si="7"/>
        <v>0</v>
      </c>
      <c r="BI159" s="207">
        <f t="shared" si="8"/>
        <v>0</v>
      </c>
      <c r="BJ159" s="116" t="s">
        <v>814</v>
      </c>
      <c r="BK159" s="207">
        <f t="shared" si="9"/>
        <v>0</v>
      </c>
      <c r="BL159" s="116" t="s">
        <v>818</v>
      </c>
      <c r="BM159" s="206" t="s">
        <v>934</v>
      </c>
    </row>
    <row r="160" spans="2:65" s="123" customFormat="1" ht="16.5" customHeight="1">
      <c r="B160" s="194"/>
      <c r="C160" s="212" t="s">
        <v>935</v>
      </c>
      <c r="D160" s="212" t="s">
        <v>826</v>
      </c>
      <c r="E160" s="213" t="s">
        <v>936</v>
      </c>
      <c r="F160" s="214" t="s">
        <v>937</v>
      </c>
      <c r="G160" s="215" t="s">
        <v>130</v>
      </c>
      <c r="H160" s="216">
        <v>1</v>
      </c>
      <c r="I160" s="217"/>
      <c r="J160" s="217">
        <f t="shared" si="0"/>
        <v>0</v>
      </c>
      <c r="K160" s="218"/>
      <c r="L160" s="219"/>
      <c r="M160" s="220" t="s">
        <v>747</v>
      </c>
      <c r="N160" s="221" t="s">
        <v>764</v>
      </c>
      <c r="O160" s="204">
        <v>0</v>
      </c>
      <c r="P160" s="204">
        <f t="shared" si="1"/>
        <v>0</v>
      </c>
      <c r="Q160" s="204">
        <v>0</v>
      </c>
      <c r="R160" s="204">
        <f t="shared" si="2"/>
        <v>0</v>
      </c>
      <c r="S160" s="204">
        <v>0</v>
      </c>
      <c r="T160" s="205">
        <f t="shared" si="3"/>
        <v>0</v>
      </c>
      <c r="AR160" s="206" t="s">
        <v>829</v>
      </c>
      <c r="AT160" s="206" t="s">
        <v>826</v>
      </c>
      <c r="AU160" s="206" t="s">
        <v>739</v>
      </c>
      <c r="AY160" s="116" t="s">
        <v>811</v>
      </c>
      <c r="BE160" s="207">
        <f t="shared" si="4"/>
        <v>0</v>
      </c>
      <c r="BF160" s="207">
        <f t="shared" si="5"/>
        <v>0</v>
      </c>
      <c r="BG160" s="207">
        <f t="shared" si="6"/>
        <v>0</v>
      </c>
      <c r="BH160" s="207">
        <f t="shared" si="7"/>
        <v>0</v>
      </c>
      <c r="BI160" s="207">
        <f t="shared" si="8"/>
        <v>0</v>
      </c>
      <c r="BJ160" s="116" t="s">
        <v>814</v>
      </c>
      <c r="BK160" s="207">
        <f t="shared" si="9"/>
        <v>0</v>
      </c>
      <c r="BL160" s="116" t="s">
        <v>818</v>
      </c>
      <c r="BM160" s="206" t="s">
        <v>938</v>
      </c>
    </row>
    <row r="161" spans="2:65" s="123" customFormat="1" ht="16.5" customHeight="1">
      <c r="B161" s="194"/>
      <c r="C161" s="195" t="s">
        <v>939</v>
      </c>
      <c r="D161" s="195" t="s">
        <v>815</v>
      </c>
      <c r="E161" s="196" t="s">
        <v>940</v>
      </c>
      <c r="F161" s="197" t="s">
        <v>941</v>
      </c>
      <c r="G161" s="198" t="s">
        <v>172</v>
      </c>
      <c r="H161" s="199">
        <v>1</v>
      </c>
      <c r="I161" s="200"/>
      <c r="J161" s="200">
        <f t="shared" si="0"/>
        <v>0</v>
      </c>
      <c r="K161" s="201"/>
      <c r="L161" s="124"/>
      <c r="M161" s="202" t="s">
        <v>747</v>
      </c>
      <c r="N161" s="203" t="s">
        <v>764</v>
      </c>
      <c r="O161" s="204">
        <v>0</v>
      </c>
      <c r="P161" s="204">
        <f t="shared" si="1"/>
        <v>0</v>
      </c>
      <c r="Q161" s="204">
        <v>0</v>
      </c>
      <c r="R161" s="204">
        <f t="shared" si="2"/>
        <v>0</v>
      </c>
      <c r="S161" s="204">
        <v>0</v>
      </c>
      <c r="T161" s="205">
        <f t="shared" si="3"/>
        <v>0</v>
      </c>
      <c r="AR161" s="206" t="s">
        <v>818</v>
      </c>
      <c r="AT161" s="206" t="s">
        <v>815</v>
      </c>
      <c r="AU161" s="206" t="s">
        <v>739</v>
      </c>
      <c r="AY161" s="116" t="s">
        <v>811</v>
      </c>
      <c r="BE161" s="207">
        <f t="shared" si="4"/>
        <v>0</v>
      </c>
      <c r="BF161" s="207">
        <f t="shared" si="5"/>
        <v>0</v>
      </c>
      <c r="BG161" s="207">
        <f t="shared" si="6"/>
        <v>0</v>
      </c>
      <c r="BH161" s="207">
        <f t="shared" si="7"/>
        <v>0</v>
      </c>
      <c r="BI161" s="207">
        <f t="shared" si="8"/>
        <v>0</v>
      </c>
      <c r="BJ161" s="116" t="s">
        <v>814</v>
      </c>
      <c r="BK161" s="207">
        <f t="shared" si="9"/>
        <v>0</v>
      </c>
      <c r="BL161" s="116" t="s">
        <v>818</v>
      </c>
      <c r="BM161" s="206" t="s">
        <v>942</v>
      </c>
    </row>
    <row r="162" spans="2:65" s="123" customFormat="1" ht="25" customHeight="1">
      <c r="B162" s="194"/>
      <c r="C162" s="195" t="s">
        <v>943</v>
      </c>
      <c r="D162" s="195" t="s">
        <v>815</v>
      </c>
      <c r="E162" s="196" t="s">
        <v>944</v>
      </c>
      <c r="F162" s="197" t="s">
        <v>945</v>
      </c>
      <c r="G162" s="198" t="s">
        <v>172</v>
      </c>
      <c r="H162" s="199">
        <v>1</v>
      </c>
      <c r="I162" s="200"/>
      <c r="J162" s="200">
        <f t="shared" si="0"/>
        <v>0</v>
      </c>
      <c r="K162" s="201"/>
      <c r="L162" s="124"/>
      <c r="M162" s="202" t="s">
        <v>747</v>
      </c>
      <c r="N162" s="203" t="s">
        <v>764</v>
      </c>
      <c r="O162" s="204">
        <v>0</v>
      </c>
      <c r="P162" s="204">
        <f t="shared" si="1"/>
        <v>0</v>
      </c>
      <c r="Q162" s="204">
        <v>0</v>
      </c>
      <c r="R162" s="204">
        <f t="shared" si="2"/>
        <v>0</v>
      </c>
      <c r="S162" s="204">
        <v>0</v>
      </c>
      <c r="T162" s="205">
        <f t="shared" si="3"/>
        <v>0</v>
      </c>
      <c r="AR162" s="206" t="s">
        <v>818</v>
      </c>
      <c r="AT162" s="206" t="s">
        <v>815</v>
      </c>
      <c r="AU162" s="206" t="s">
        <v>739</v>
      </c>
      <c r="AY162" s="116" t="s">
        <v>811</v>
      </c>
      <c r="BE162" s="207">
        <f t="shared" si="4"/>
        <v>0</v>
      </c>
      <c r="BF162" s="207">
        <f t="shared" si="5"/>
        <v>0</v>
      </c>
      <c r="BG162" s="207">
        <f t="shared" si="6"/>
        <v>0</v>
      </c>
      <c r="BH162" s="207">
        <f t="shared" si="7"/>
        <v>0</v>
      </c>
      <c r="BI162" s="207">
        <f t="shared" si="8"/>
        <v>0</v>
      </c>
      <c r="BJ162" s="116" t="s">
        <v>814</v>
      </c>
      <c r="BK162" s="207">
        <f t="shared" si="9"/>
        <v>0</v>
      </c>
      <c r="BL162" s="116" t="s">
        <v>818</v>
      </c>
      <c r="BM162" s="206" t="s">
        <v>946</v>
      </c>
    </row>
    <row r="163" spans="2:65" s="123" customFormat="1" ht="16.5" customHeight="1">
      <c r="B163" s="194"/>
      <c r="C163" s="195" t="s">
        <v>947</v>
      </c>
      <c r="D163" s="195" t="s">
        <v>815</v>
      </c>
      <c r="E163" s="196" t="s">
        <v>948</v>
      </c>
      <c r="F163" s="197" t="s">
        <v>949</v>
      </c>
      <c r="G163" s="198" t="s">
        <v>172</v>
      </c>
      <c r="H163" s="199">
        <v>1</v>
      </c>
      <c r="I163" s="200"/>
      <c r="J163" s="200">
        <f t="shared" si="0"/>
        <v>0</v>
      </c>
      <c r="K163" s="201"/>
      <c r="L163" s="124"/>
      <c r="M163" s="202" t="s">
        <v>747</v>
      </c>
      <c r="N163" s="203" t="s">
        <v>764</v>
      </c>
      <c r="O163" s="204">
        <v>0</v>
      </c>
      <c r="P163" s="204">
        <f t="shared" si="1"/>
        <v>0</v>
      </c>
      <c r="Q163" s="204">
        <v>0</v>
      </c>
      <c r="R163" s="204">
        <f t="shared" si="2"/>
        <v>0</v>
      </c>
      <c r="S163" s="204">
        <v>0</v>
      </c>
      <c r="T163" s="205">
        <f t="shared" si="3"/>
        <v>0</v>
      </c>
      <c r="AR163" s="206" t="s">
        <v>818</v>
      </c>
      <c r="AT163" s="206" t="s">
        <v>815</v>
      </c>
      <c r="AU163" s="206" t="s">
        <v>739</v>
      </c>
      <c r="AY163" s="116" t="s">
        <v>811</v>
      </c>
      <c r="BE163" s="207">
        <f t="shared" si="4"/>
        <v>0</v>
      </c>
      <c r="BF163" s="207">
        <f t="shared" si="5"/>
        <v>0</v>
      </c>
      <c r="BG163" s="207">
        <f t="shared" si="6"/>
        <v>0</v>
      </c>
      <c r="BH163" s="207">
        <f t="shared" si="7"/>
        <v>0</v>
      </c>
      <c r="BI163" s="207">
        <f t="shared" si="8"/>
        <v>0</v>
      </c>
      <c r="BJ163" s="116" t="s">
        <v>814</v>
      </c>
      <c r="BK163" s="207">
        <f t="shared" si="9"/>
        <v>0</v>
      </c>
      <c r="BL163" s="116" t="s">
        <v>818</v>
      </c>
      <c r="BM163" s="206" t="s">
        <v>950</v>
      </c>
    </row>
    <row r="164" spans="2:65" s="123" customFormat="1" ht="16.5" customHeight="1">
      <c r="B164" s="194"/>
      <c r="C164" s="195" t="s">
        <v>951</v>
      </c>
      <c r="D164" s="195" t="s">
        <v>815</v>
      </c>
      <c r="E164" s="196" t="s">
        <v>952</v>
      </c>
      <c r="F164" s="197" t="s">
        <v>953</v>
      </c>
      <c r="G164" s="198" t="s">
        <v>172</v>
      </c>
      <c r="H164" s="199">
        <v>1</v>
      </c>
      <c r="I164" s="200"/>
      <c r="J164" s="200">
        <f t="shared" si="0"/>
        <v>0</v>
      </c>
      <c r="K164" s="201"/>
      <c r="L164" s="124"/>
      <c r="M164" s="202" t="s">
        <v>747</v>
      </c>
      <c r="N164" s="203" t="s">
        <v>764</v>
      </c>
      <c r="O164" s="204">
        <v>0</v>
      </c>
      <c r="P164" s="204">
        <f t="shared" si="1"/>
        <v>0</v>
      </c>
      <c r="Q164" s="204">
        <v>0</v>
      </c>
      <c r="R164" s="204">
        <f t="shared" si="2"/>
        <v>0</v>
      </c>
      <c r="S164" s="204">
        <v>0</v>
      </c>
      <c r="T164" s="205">
        <f t="shared" si="3"/>
        <v>0</v>
      </c>
      <c r="AR164" s="206" t="s">
        <v>818</v>
      </c>
      <c r="AT164" s="206" t="s">
        <v>815</v>
      </c>
      <c r="AU164" s="206" t="s">
        <v>739</v>
      </c>
      <c r="AY164" s="116" t="s">
        <v>811</v>
      </c>
      <c r="BE164" s="207">
        <f t="shared" si="4"/>
        <v>0</v>
      </c>
      <c r="BF164" s="207">
        <f t="shared" si="5"/>
        <v>0</v>
      </c>
      <c r="BG164" s="207">
        <f t="shared" si="6"/>
        <v>0</v>
      </c>
      <c r="BH164" s="207">
        <f t="shared" si="7"/>
        <v>0</v>
      </c>
      <c r="BI164" s="207">
        <f t="shared" si="8"/>
        <v>0</v>
      </c>
      <c r="BJ164" s="116" t="s">
        <v>814</v>
      </c>
      <c r="BK164" s="207">
        <f t="shared" si="9"/>
        <v>0</v>
      </c>
      <c r="BL164" s="116" t="s">
        <v>818</v>
      </c>
      <c r="BM164" s="206" t="s">
        <v>954</v>
      </c>
    </row>
    <row r="165" spans="2:65" s="123" customFormat="1" ht="37.75" customHeight="1">
      <c r="B165" s="194"/>
      <c r="C165" s="212" t="s">
        <v>955</v>
      </c>
      <c r="D165" s="212" t="s">
        <v>826</v>
      </c>
      <c r="E165" s="213" t="s">
        <v>956</v>
      </c>
      <c r="F165" s="214" t="s">
        <v>957</v>
      </c>
      <c r="G165" s="215" t="s">
        <v>45</v>
      </c>
      <c r="H165" s="216">
        <v>2</v>
      </c>
      <c r="I165" s="217"/>
      <c r="J165" s="217">
        <f t="shared" si="0"/>
        <v>0</v>
      </c>
      <c r="K165" s="218"/>
      <c r="L165" s="219"/>
      <c r="M165" s="220" t="s">
        <v>747</v>
      </c>
      <c r="N165" s="221" t="s">
        <v>764</v>
      </c>
      <c r="O165" s="204">
        <v>0</v>
      </c>
      <c r="P165" s="204">
        <f t="shared" si="1"/>
        <v>0</v>
      </c>
      <c r="Q165" s="204">
        <v>5.8E-4</v>
      </c>
      <c r="R165" s="204">
        <f t="shared" si="2"/>
        <v>1.16E-3</v>
      </c>
      <c r="S165" s="204">
        <v>0</v>
      </c>
      <c r="T165" s="205">
        <f t="shared" si="3"/>
        <v>0</v>
      </c>
      <c r="AR165" s="206" t="s">
        <v>829</v>
      </c>
      <c r="AT165" s="206" t="s">
        <v>826</v>
      </c>
      <c r="AU165" s="206" t="s">
        <v>739</v>
      </c>
      <c r="AY165" s="116" t="s">
        <v>811</v>
      </c>
      <c r="BE165" s="207">
        <f t="shared" si="4"/>
        <v>0</v>
      </c>
      <c r="BF165" s="207">
        <f t="shared" si="5"/>
        <v>0</v>
      </c>
      <c r="BG165" s="207">
        <f t="shared" si="6"/>
        <v>0</v>
      </c>
      <c r="BH165" s="207">
        <f t="shared" si="7"/>
        <v>0</v>
      </c>
      <c r="BI165" s="207">
        <f t="shared" si="8"/>
        <v>0</v>
      </c>
      <c r="BJ165" s="116" t="s">
        <v>814</v>
      </c>
      <c r="BK165" s="207">
        <f t="shared" si="9"/>
        <v>0</v>
      </c>
      <c r="BL165" s="116" t="s">
        <v>818</v>
      </c>
      <c r="BM165" s="206" t="s">
        <v>958</v>
      </c>
    </row>
    <row r="166" spans="2:65" s="123" customFormat="1" ht="21.75" customHeight="1">
      <c r="B166" s="194"/>
      <c r="C166" s="212" t="s">
        <v>959</v>
      </c>
      <c r="D166" s="212" t="s">
        <v>826</v>
      </c>
      <c r="E166" s="213" t="s">
        <v>960</v>
      </c>
      <c r="F166" s="214" t="s">
        <v>961</v>
      </c>
      <c r="G166" s="215" t="s">
        <v>45</v>
      </c>
      <c r="H166" s="216">
        <v>1</v>
      </c>
      <c r="I166" s="217"/>
      <c r="J166" s="217">
        <f t="shared" si="0"/>
        <v>0</v>
      </c>
      <c r="K166" s="218"/>
      <c r="L166" s="219"/>
      <c r="M166" s="220" t="s">
        <v>747</v>
      </c>
      <c r="N166" s="221" t="s">
        <v>764</v>
      </c>
      <c r="O166" s="204">
        <v>0</v>
      </c>
      <c r="P166" s="204">
        <f t="shared" si="1"/>
        <v>0</v>
      </c>
      <c r="Q166" s="204">
        <v>5.8E-4</v>
      </c>
      <c r="R166" s="204">
        <f t="shared" si="2"/>
        <v>5.8E-4</v>
      </c>
      <c r="S166" s="204">
        <v>0</v>
      </c>
      <c r="T166" s="205">
        <f t="shared" si="3"/>
        <v>0</v>
      </c>
      <c r="AR166" s="206" t="s">
        <v>829</v>
      </c>
      <c r="AT166" s="206" t="s">
        <v>826</v>
      </c>
      <c r="AU166" s="206" t="s">
        <v>739</v>
      </c>
      <c r="AY166" s="116" t="s">
        <v>811</v>
      </c>
      <c r="BE166" s="207">
        <f t="shared" si="4"/>
        <v>0</v>
      </c>
      <c r="BF166" s="207">
        <f t="shared" si="5"/>
        <v>0</v>
      </c>
      <c r="BG166" s="207">
        <f t="shared" si="6"/>
        <v>0</v>
      </c>
      <c r="BH166" s="207">
        <f t="shared" si="7"/>
        <v>0</v>
      </c>
      <c r="BI166" s="207">
        <f t="shared" si="8"/>
        <v>0</v>
      </c>
      <c r="BJ166" s="116" t="s">
        <v>814</v>
      </c>
      <c r="BK166" s="207">
        <f t="shared" si="9"/>
        <v>0</v>
      </c>
      <c r="BL166" s="116" t="s">
        <v>818</v>
      </c>
      <c r="BM166" s="206" t="s">
        <v>962</v>
      </c>
    </row>
    <row r="167" spans="2:65" s="123" customFormat="1" ht="16.5" customHeight="1">
      <c r="B167" s="194"/>
      <c r="C167" s="212" t="s">
        <v>963</v>
      </c>
      <c r="D167" s="212" t="s">
        <v>826</v>
      </c>
      <c r="E167" s="213" t="s">
        <v>964</v>
      </c>
      <c r="F167" s="214" t="s">
        <v>965</v>
      </c>
      <c r="G167" s="215" t="s">
        <v>45</v>
      </c>
      <c r="H167" s="216">
        <v>3</v>
      </c>
      <c r="I167" s="217"/>
      <c r="J167" s="217">
        <f t="shared" si="0"/>
        <v>0</v>
      </c>
      <c r="K167" s="218"/>
      <c r="L167" s="219"/>
      <c r="M167" s="220" t="s">
        <v>747</v>
      </c>
      <c r="N167" s="221" t="s">
        <v>764</v>
      </c>
      <c r="O167" s="204">
        <v>0</v>
      </c>
      <c r="P167" s="204">
        <f t="shared" si="1"/>
        <v>0</v>
      </c>
      <c r="Q167" s="204">
        <v>5.8E-4</v>
      </c>
      <c r="R167" s="204">
        <f t="shared" si="2"/>
        <v>1.74E-3</v>
      </c>
      <c r="S167" s="204">
        <v>0</v>
      </c>
      <c r="T167" s="205">
        <f t="shared" si="3"/>
        <v>0</v>
      </c>
      <c r="AR167" s="206" t="s">
        <v>829</v>
      </c>
      <c r="AT167" s="206" t="s">
        <v>826</v>
      </c>
      <c r="AU167" s="206" t="s">
        <v>739</v>
      </c>
      <c r="AY167" s="116" t="s">
        <v>811</v>
      </c>
      <c r="BE167" s="207">
        <f t="shared" si="4"/>
        <v>0</v>
      </c>
      <c r="BF167" s="207">
        <f t="shared" si="5"/>
        <v>0</v>
      </c>
      <c r="BG167" s="207">
        <f t="shared" si="6"/>
        <v>0</v>
      </c>
      <c r="BH167" s="207">
        <f t="shared" si="7"/>
        <v>0</v>
      </c>
      <c r="BI167" s="207">
        <f t="shared" si="8"/>
        <v>0</v>
      </c>
      <c r="BJ167" s="116" t="s">
        <v>814</v>
      </c>
      <c r="BK167" s="207">
        <f t="shared" si="9"/>
        <v>0</v>
      </c>
      <c r="BL167" s="116" t="s">
        <v>818</v>
      </c>
      <c r="BM167" s="206" t="s">
        <v>966</v>
      </c>
    </row>
    <row r="168" spans="2:65" s="123" customFormat="1" ht="16.5" customHeight="1">
      <c r="B168" s="194"/>
      <c r="C168" s="212" t="s">
        <v>967</v>
      </c>
      <c r="D168" s="212" t="s">
        <v>826</v>
      </c>
      <c r="E168" s="213" t="s">
        <v>968</v>
      </c>
      <c r="F168" s="214" t="s">
        <v>969</v>
      </c>
      <c r="G168" s="215" t="s">
        <v>45</v>
      </c>
      <c r="H168" s="216">
        <v>1</v>
      </c>
      <c r="I168" s="217"/>
      <c r="J168" s="217">
        <f t="shared" si="0"/>
        <v>0</v>
      </c>
      <c r="K168" s="218"/>
      <c r="L168" s="219"/>
      <c r="M168" s="220" t="s">
        <v>747</v>
      </c>
      <c r="N168" s="221" t="s">
        <v>764</v>
      </c>
      <c r="O168" s="204">
        <v>0</v>
      </c>
      <c r="P168" s="204">
        <f t="shared" si="1"/>
        <v>0</v>
      </c>
      <c r="Q168" s="204">
        <v>5.8E-4</v>
      </c>
      <c r="R168" s="204">
        <f t="shared" si="2"/>
        <v>5.8E-4</v>
      </c>
      <c r="S168" s="204">
        <v>0</v>
      </c>
      <c r="T168" s="205">
        <f t="shared" si="3"/>
        <v>0</v>
      </c>
      <c r="AR168" s="206" t="s">
        <v>829</v>
      </c>
      <c r="AT168" s="206" t="s">
        <v>826</v>
      </c>
      <c r="AU168" s="206" t="s">
        <v>739</v>
      </c>
      <c r="AY168" s="116" t="s">
        <v>811</v>
      </c>
      <c r="BE168" s="207">
        <f t="shared" si="4"/>
        <v>0</v>
      </c>
      <c r="BF168" s="207">
        <f t="shared" si="5"/>
        <v>0</v>
      </c>
      <c r="BG168" s="207">
        <f t="shared" si="6"/>
        <v>0</v>
      </c>
      <c r="BH168" s="207">
        <f t="shared" si="7"/>
        <v>0</v>
      </c>
      <c r="BI168" s="207">
        <f t="shared" si="8"/>
        <v>0</v>
      </c>
      <c r="BJ168" s="116" t="s">
        <v>814</v>
      </c>
      <c r="BK168" s="207">
        <f t="shared" si="9"/>
        <v>0</v>
      </c>
      <c r="BL168" s="116" t="s">
        <v>818</v>
      </c>
      <c r="BM168" s="206" t="s">
        <v>970</v>
      </c>
    </row>
    <row r="169" spans="2:65" s="123" customFormat="1" ht="25" customHeight="1">
      <c r="B169" s="194"/>
      <c r="C169" s="212" t="s">
        <v>971</v>
      </c>
      <c r="D169" s="212" t="s">
        <v>826</v>
      </c>
      <c r="E169" s="213" t="s">
        <v>972</v>
      </c>
      <c r="F169" s="214" t="s">
        <v>973</v>
      </c>
      <c r="G169" s="215" t="s">
        <v>974</v>
      </c>
      <c r="H169" s="216">
        <v>1</v>
      </c>
      <c r="I169" s="217"/>
      <c r="J169" s="217">
        <f t="shared" si="0"/>
        <v>0</v>
      </c>
      <c r="K169" s="218"/>
      <c r="L169" s="219"/>
      <c r="M169" s="220" t="s">
        <v>747</v>
      </c>
      <c r="N169" s="221" t="s">
        <v>764</v>
      </c>
      <c r="O169" s="204">
        <v>0</v>
      </c>
      <c r="P169" s="204">
        <f t="shared" si="1"/>
        <v>0</v>
      </c>
      <c r="Q169" s="204">
        <v>5.8E-4</v>
      </c>
      <c r="R169" s="204">
        <f t="shared" si="2"/>
        <v>5.8E-4</v>
      </c>
      <c r="S169" s="204">
        <v>0</v>
      </c>
      <c r="T169" s="205">
        <f t="shared" si="3"/>
        <v>0</v>
      </c>
      <c r="AR169" s="206" t="s">
        <v>829</v>
      </c>
      <c r="AT169" s="206" t="s">
        <v>826</v>
      </c>
      <c r="AU169" s="206" t="s">
        <v>739</v>
      </c>
      <c r="AY169" s="116" t="s">
        <v>811</v>
      </c>
      <c r="BE169" s="207">
        <f t="shared" si="4"/>
        <v>0</v>
      </c>
      <c r="BF169" s="207">
        <f t="shared" si="5"/>
        <v>0</v>
      </c>
      <c r="BG169" s="207">
        <f t="shared" si="6"/>
        <v>0</v>
      </c>
      <c r="BH169" s="207">
        <f t="shared" si="7"/>
        <v>0</v>
      </c>
      <c r="BI169" s="207">
        <f t="shared" si="8"/>
        <v>0</v>
      </c>
      <c r="BJ169" s="116" t="s">
        <v>814</v>
      </c>
      <c r="BK169" s="207">
        <f t="shared" si="9"/>
        <v>0</v>
      </c>
      <c r="BL169" s="116" t="s">
        <v>818</v>
      </c>
      <c r="BM169" s="206" t="s">
        <v>975</v>
      </c>
    </row>
    <row r="170" spans="2:65" s="123" customFormat="1" ht="25" customHeight="1">
      <c r="B170" s="194"/>
      <c r="C170" s="212" t="s">
        <v>976</v>
      </c>
      <c r="D170" s="212" t="s">
        <v>826</v>
      </c>
      <c r="E170" s="213" t="s">
        <v>977</v>
      </c>
      <c r="F170" s="214" t="s">
        <v>978</v>
      </c>
      <c r="G170" s="215" t="s">
        <v>45</v>
      </c>
      <c r="H170" s="216">
        <v>1</v>
      </c>
      <c r="I170" s="217"/>
      <c r="J170" s="217">
        <f t="shared" si="0"/>
        <v>0</v>
      </c>
      <c r="K170" s="218"/>
      <c r="L170" s="219"/>
      <c r="M170" s="220" t="s">
        <v>747</v>
      </c>
      <c r="N170" s="221" t="s">
        <v>764</v>
      </c>
      <c r="O170" s="204">
        <v>0</v>
      </c>
      <c r="P170" s="204">
        <f t="shared" si="1"/>
        <v>0</v>
      </c>
      <c r="Q170" s="204">
        <v>5.8E-4</v>
      </c>
      <c r="R170" s="204">
        <f t="shared" si="2"/>
        <v>5.8E-4</v>
      </c>
      <c r="S170" s="204">
        <v>0</v>
      </c>
      <c r="T170" s="205">
        <f t="shared" si="3"/>
        <v>0</v>
      </c>
      <c r="AR170" s="206" t="s">
        <v>829</v>
      </c>
      <c r="AT170" s="206" t="s">
        <v>826</v>
      </c>
      <c r="AU170" s="206" t="s">
        <v>739</v>
      </c>
      <c r="AY170" s="116" t="s">
        <v>811</v>
      </c>
      <c r="BE170" s="207">
        <f t="shared" si="4"/>
        <v>0</v>
      </c>
      <c r="BF170" s="207">
        <f t="shared" si="5"/>
        <v>0</v>
      </c>
      <c r="BG170" s="207">
        <f t="shared" si="6"/>
        <v>0</v>
      </c>
      <c r="BH170" s="207">
        <f t="shared" si="7"/>
        <v>0</v>
      </c>
      <c r="BI170" s="207">
        <f t="shared" si="8"/>
        <v>0</v>
      </c>
      <c r="BJ170" s="116" t="s">
        <v>814</v>
      </c>
      <c r="BK170" s="207">
        <f t="shared" si="9"/>
        <v>0</v>
      </c>
      <c r="BL170" s="116" t="s">
        <v>818</v>
      </c>
      <c r="BM170" s="206" t="s">
        <v>979</v>
      </c>
    </row>
    <row r="171" spans="2:65" s="123" customFormat="1" ht="25" customHeight="1">
      <c r="B171" s="194"/>
      <c r="C171" s="212" t="s">
        <v>980</v>
      </c>
      <c r="D171" s="212" t="s">
        <v>826</v>
      </c>
      <c r="E171" s="213" t="s">
        <v>981</v>
      </c>
      <c r="F171" s="214" t="s">
        <v>982</v>
      </c>
      <c r="G171" s="215" t="s">
        <v>45</v>
      </c>
      <c r="H171" s="216">
        <v>2</v>
      </c>
      <c r="I171" s="217"/>
      <c r="J171" s="217">
        <f t="shared" si="0"/>
        <v>0</v>
      </c>
      <c r="K171" s="218"/>
      <c r="L171" s="219"/>
      <c r="M171" s="220" t="s">
        <v>747</v>
      </c>
      <c r="N171" s="221" t="s">
        <v>764</v>
      </c>
      <c r="O171" s="204">
        <v>0</v>
      </c>
      <c r="P171" s="204">
        <f t="shared" si="1"/>
        <v>0</v>
      </c>
      <c r="Q171" s="204">
        <v>5.8E-4</v>
      </c>
      <c r="R171" s="204">
        <f t="shared" si="2"/>
        <v>1.16E-3</v>
      </c>
      <c r="S171" s="204">
        <v>0</v>
      </c>
      <c r="T171" s="205">
        <f t="shared" si="3"/>
        <v>0</v>
      </c>
      <c r="AR171" s="206" t="s">
        <v>829</v>
      </c>
      <c r="AT171" s="206" t="s">
        <v>826</v>
      </c>
      <c r="AU171" s="206" t="s">
        <v>739</v>
      </c>
      <c r="AY171" s="116" t="s">
        <v>811</v>
      </c>
      <c r="BE171" s="207">
        <f t="shared" si="4"/>
        <v>0</v>
      </c>
      <c r="BF171" s="207">
        <f t="shared" si="5"/>
        <v>0</v>
      </c>
      <c r="BG171" s="207">
        <f t="shared" si="6"/>
        <v>0</v>
      </c>
      <c r="BH171" s="207">
        <f t="shared" si="7"/>
        <v>0</v>
      </c>
      <c r="BI171" s="207">
        <f t="shared" si="8"/>
        <v>0</v>
      </c>
      <c r="BJ171" s="116" t="s">
        <v>814</v>
      </c>
      <c r="BK171" s="207">
        <f t="shared" si="9"/>
        <v>0</v>
      </c>
      <c r="BL171" s="116" t="s">
        <v>818</v>
      </c>
      <c r="BM171" s="206" t="s">
        <v>983</v>
      </c>
    </row>
    <row r="172" spans="2:65" s="123" customFormat="1" ht="25" customHeight="1">
      <c r="B172" s="194"/>
      <c r="C172" s="212" t="s">
        <v>984</v>
      </c>
      <c r="D172" s="212" t="s">
        <v>826</v>
      </c>
      <c r="E172" s="213" t="s">
        <v>985</v>
      </c>
      <c r="F172" s="214" t="s">
        <v>986</v>
      </c>
      <c r="G172" s="215" t="s">
        <v>45</v>
      </c>
      <c r="H172" s="216">
        <v>2</v>
      </c>
      <c r="I172" s="217"/>
      <c r="J172" s="217">
        <f t="shared" si="0"/>
        <v>0</v>
      </c>
      <c r="K172" s="218"/>
      <c r="L172" s="219"/>
      <c r="M172" s="220" t="s">
        <v>747</v>
      </c>
      <c r="N172" s="221" t="s">
        <v>764</v>
      </c>
      <c r="O172" s="204">
        <v>0</v>
      </c>
      <c r="P172" s="204">
        <f t="shared" si="1"/>
        <v>0</v>
      </c>
      <c r="Q172" s="204">
        <v>5.8E-4</v>
      </c>
      <c r="R172" s="204">
        <f t="shared" si="2"/>
        <v>1.16E-3</v>
      </c>
      <c r="S172" s="204">
        <v>0</v>
      </c>
      <c r="T172" s="205">
        <f t="shared" si="3"/>
        <v>0</v>
      </c>
      <c r="AR172" s="206" t="s">
        <v>829</v>
      </c>
      <c r="AT172" s="206" t="s">
        <v>826</v>
      </c>
      <c r="AU172" s="206" t="s">
        <v>739</v>
      </c>
      <c r="AY172" s="116" t="s">
        <v>811</v>
      </c>
      <c r="BE172" s="207">
        <f t="shared" si="4"/>
        <v>0</v>
      </c>
      <c r="BF172" s="207">
        <f t="shared" si="5"/>
        <v>0</v>
      </c>
      <c r="BG172" s="207">
        <f t="shared" si="6"/>
        <v>0</v>
      </c>
      <c r="BH172" s="207">
        <f t="shared" si="7"/>
        <v>0</v>
      </c>
      <c r="BI172" s="207">
        <f t="shared" si="8"/>
        <v>0</v>
      </c>
      <c r="BJ172" s="116" t="s">
        <v>814</v>
      </c>
      <c r="BK172" s="207">
        <f t="shared" si="9"/>
        <v>0</v>
      </c>
      <c r="BL172" s="116" t="s">
        <v>818</v>
      </c>
      <c r="BM172" s="206" t="s">
        <v>987</v>
      </c>
    </row>
    <row r="173" spans="2:65" s="123" customFormat="1" ht="16.5" customHeight="1">
      <c r="B173" s="194"/>
      <c r="C173" s="212" t="s">
        <v>988</v>
      </c>
      <c r="D173" s="212" t="s">
        <v>826</v>
      </c>
      <c r="E173" s="213" t="s">
        <v>989</v>
      </c>
      <c r="F173" s="214" t="s">
        <v>990</v>
      </c>
      <c r="G173" s="215" t="s">
        <v>45</v>
      </c>
      <c r="H173" s="216">
        <v>1</v>
      </c>
      <c r="I173" s="217"/>
      <c r="J173" s="217">
        <f t="shared" si="0"/>
        <v>0</v>
      </c>
      <c r="K173" s="218"/>
      <c r="L173" s="219"/>
      <c r="M173" s="220" t="s">
        <v>747</v>
      </c>
      <c r="N173" s="221" t="s">
        <v>764</v>
      </c>
      <c r="O173" s="204">
        <v>0</v>
      </c>
      <c r="P173" s="204">
        <f t="shared" si="1"/>
        <v>0</v>
      </c>
      <c r="Q173" s="204">
        <v>5.8E-4</v>
      </c>
      <c r="R173" s="204">
        <f t="shared" si="2"/>
        <v>5.8E-4</v>
      </c>
      <c r="S173" s="204">
        <v>0</v>
      </c>
      <c r="T173" s="205">
        <f t="shared" si="3"/>
        <v>0</v>
      </c>
      <c r="AR173" s="206" t="s">
        <v>829</v>
      </c>
      <c r="AT173" s="206" t="s">
        <v>826</v>
      </c>
      <c r="AU173" s="206" t="s">
        <v>739</v>
      </c>
      <c r="AY173" s="116" t="s">
        <v>811</v>
      </c>
      <c r="BE173" s="207">
        <f t="shared" si="4"/>
        <v>0</v>
      </c>
      <c r="BF173" s="207">
        <f t="shared" si="5"/>
        <v>0</v>
      </c>
      <c r="BG173" s="207">
        <f t="shared" si="6"/>
        <v>0</v>
      </c>
      <c r="BH173" s="207">
        <f t="shared" si="7"/>
        <v>0</v>
      </c>
      <c r="BI173" s="207">
        <f t="shared" si="8"/>
        <v>0</v>
      </c>
      <c r="BJ173" s="116" t="s">
        <v>814</v>
      </c>
      <c r="BK173" s="207">
        <f t="shared" si="9"/>
        <v>0</v>
      </c>
      <c r="BL173" s="116" t="s">
        <v>818</v>
      </c>
      <c r="BM173" s="206" t="s">
        <v>991</v>
      </c>
    </row>
    <row r="174" spans="2:65" s="123" customFormat="1" ht="24.25" customHeight="1">
      <c r="B174" s="194"/>
      <c r="C174" s="212" t="s">
        <v>992</v>
      </c>
      <c r="D174" s="212" t="s">
        <v>826</v>
      </c>
      <c r="E174" s="213" t="s">
        <v>993</v>
      </c>
      <c r="F174" s="214" t="s">
        <v>994</v>
      </c>
      <c r="G174" s="215" t="s">
        <v>974</v>
      </c>
      <c r="H174" s="216">
        <v>1</v>
      </c>
      <c r="I174" s="217"/>
      <c r="J174" s="217">
        <f t="shared" si="0"/>
        <v>0</v>
      </c>
      <c r="K174" s="218"/>
      <c r="L174" s="219"/>
      <c r="M174" s="220" t="s">
        <v>747</v>
      </c>
      <c r="N174" s="221" t="s">
        <v>764</v>
      </c>
      <c r="O174" s="204">
        <v>0</v>
      </c>
      <c r="P174" s="204">
        <f t="shared" si="1"/>
        <v>0</v>
      </c>
      <c r="Q174" s="204">
        <v>5.8E-4</v>
      </c>
      <c r="R174" s="204">
        <f t="shared" si="2"/>
        <v>5.8E-4</v>
      </c>
      <c r="S174" s="204">
        <v>0</v>
      </c>
      <c r="T174" s="205">
        <f t="shared" si="3"/>
        <v>0</v>
      </c>
      <c r="AR174" s="206" t="s">
        <v>829</v>
      </c>
      <c r="AT174" s="206" t="s">
        <v>826</v>
      </c>
      <c r="AU174" s="206" t="s">
        <v>739</v>
      </c>
      <c r="AY174" s="116" t="s">
        <v>811</v>
      </c>
      <c r="BE174" s="207">
        <f t="shared" si="4"/>
        <v>0</v>
      </c>
      <c r="BF174" s="207">
        <f t="shared" si="5"/>
        <v>0</v>
      </c>
      <c r="BG174" s="207">
        <f t="shared" si="6"/>
        <v>0</v>
      </c>
      <c r="BH174" s="207">
        <f t="shared" si="7"/>
        <v>0</v>
      </c>
      <c r="BI174" s="207">
        <f t="shared" si="8"/>
        <v>0</v>
      </c>
      <c r="BJ174" s="116" t="s">
        <v>814</v>
      </c>
      <c r="BK174" s="207">
        <f t="shared" si="9"/>
        <v>0</v>
      </c>
      <c r="BL174" s="116" t="s">
        <v>818</v>
      </c>
      <c r="BM174" s="206" t="s">
        <v>995</v>
      </c>
    </row>
    <row r="175" spans="2:65" s="123" customFormat="1" ht="16.5" customHeight="1">
      <c r="B175" s="194"/>
      <c r="C175" s="212" t="s">
        <v>996</v>
      </c>
      <c r="D175" s="212" t="s">
        <v>826</v>
      </c>
      <c r="E175" s="213" t="s">
        <v>997</v>
      </c>
      <c r="F175" s="214" t="s">
        <v>998</v>
      </c>
      <c r="G175" s="215" t="s">
        <v>45</v>
      </c>
      <c r="H175" s="216">
        <v>1</v>
      </c>
      <c r="I175" s="217"/>
      <c r="J175" s="217">
        <f t="shared" si="0"/>
        <v>0</v>
      </c>
      <c r="K175" s="218"/>
      <c r="L175" s="219"/>
      <c r="M175" s="220" t="s">
        <v>747</v>
      </c>
      <c r="N175" s="221" t="s">
        <v>764</v>
      </c>
      <c r="O175" s="204">
        <v>0</v>
      </c>
      <c r="P175" s="204">
        <f t="shared" si="1"/>
        <v>0</v>
      </c>
      <c r="Q175" s="204">
        <v>5.8E-4</v>
      </c>
      <c r="R175" s="204">
        <f t="shared" si="2"/>
        <v>5.8E-4</v>
      </c>
      <c r="S175" s="204">
        <v>0</v>
      </c>
      <c r="T175" s="205">
        <f t="shared" si="3"/>
        <v>0</v>
      </c>
      <c r="AR175" s="206" t="s">
        <v>829</v>
      </c>
      <c r="AT175" s="206" t="s">
        <v>826</v>
      </c>
      <c r="AU175" s="206" t="s">
        <v>739</v>
      </c>
      <c r="AY175" s="116" t="s">
        <v>811</v>
      </c>
      <c r="BE175" s="207">
        <f t="shared" si="4"/>
        <v>0</v>
      </c>
      <c r="BF175" s="207">
        <f t="shared" si="5"/>
        <v>0</v>
      </c>
      <c r="BG175" s="207">
        <f t="shared" si="6"/>
        <v>0</v>
      </c>
      <c r="BH175" s="207">
        <f t="shared" si="7"/>
        <v>0</v>
      </c>
      <c r="BI175" s="207">
        <f t="shared" si="8"/>
        <v>0</v>
      </c>
      <c r="BJ175" s="116" t="s">
        <v>814</v>
      </c>
      <c r="BK175" s="207">
        <f t="shared" si="9"/>
        <v>0</v>
      </c>
      <c r="BL175" s="116" t="s">
        <v>818</v>
      </c>
      <c r="BM175" s="206" t="s">
        <v>999</v>
      </c>
    </row>
    <row r="176" spans="2:65" s="123" customFormat="1" ht="16.5" customHeight="1">
      <c r="B176" s="194"/>
      <c r="C176" s="195" t="s">
        <v>1000</v>
      </c>
      <c r="D176" s="195" t="s">
        <v>815</v>
      </c>
      <c r="E176" s="196" t="s">
        <v>1001</v>
      </c>
      <c r="F176" s="197" t="s">
        <v>1002</v>
      </c>
      <c r="G176" s="198" t="s">
        <v>254</v>
      </c>
      <c r="H176" s="199">
        <v>3685.51</v>
      </c>
      <c r="I176" s="200"/>
      <c r="J176" s="200">
        <f t="shared" si="0"/>
        <v>0</v>
      </c>
      <c r="K176" s="201"/>
      <c r="L176" s="124"/>
      <c r="M176" s="202" t="s">
        <v>747</v>
      </c>
      <c r="N176" s="203" t="s">
        <v>764</v>
      </c>
      <c r="O176" s="204">
        <v>0</v>
      </c>
      <c r="P176" s="204">
        <f t="shared" si="1"/>
        <v>0</v>
      </c>
      <c r="Q176" s="204">
        <v>0</v>
      </c>
      <c r="R176" s="204">
        <f t="shared" si="2"/>
        <v>0</v>
      </c>
      <c r="S176" s="204">
        <v>0</v>
      </c>
      <c r="T176" s="205">
        <f t="shared" si="3"/>
        <v>0</v>
      </c>
      <c r="AR176" s="206" t="s">
        <v>818</v>
      </c>
      <c r="AT176" s="206" t="s">
        <v>815</v>
      </c>
      <c r="AU176" s="206" t="s">
        <v>739</v>
      </c>
      <c r="AY176" s="116" t="s">
        <v>811</v>
      </c>
      <c r="BE176" s="207">
        <f t="shared" si="4"/>
        <v>0</v>
      </c>
      <c r="BF176" s="207">
        <f t="shared" si="5"/>
        <v>0</v>
      </c>
      <c r="BG176" s="207">
        <f t="shared" si="6"/>
        <v>0</v>
      </c>
      <c r="BH176" s="207">
        <f t="shared" si="7"/>
        <v>0</v>
      </c>
      <c r="BI176" s="207">
        <f t="shared" si="8"/>
        <v>0</v>
      </c>
      <c r="BJ176" s="116" t="s">
        <v>814</v>
      </c>
      <c r="BK176" s="207">
        <f t="shared" si="9"/>
        <v>0</v>
      </c>
      <c r="BL176" s="116" t="s">
        <v>818</v>
      </c>
      <c r="BM176" s="206" t="s">
        <v>1003</v>
      </c>
    </row>
    <row r="177" spans="2:65" s="182" customFormat="1" ht="22.75" customHeight="1">
      <c r="B177" s="183"/>
      <c r="D177" s="184" t="s">
        <v>807</v>
      </c>
      <c r="E177" s="192" t="s">
        <v>1004</v>
      </c>
      <c r="F177" s="192" t="s">
        <v>1005</v>
      </c>
      <c r="J177" s="193">
        <f>BK177</f>
        <v>0</v>
      </c>
      <c r="L177" s="183"/>
      <c r="M177" s="187"/>
      <c r="P177" s="188">
        <f>SUM(P178:P205)</f>
        <v>27.536000000000001</v>
      </c>
      <c r="R177" s="188">
        <f>SUM(R178:R205)</f>
        <v>0.52594000000000007</v>
      </c>
      <c r="T177" s="189">
        <f>SUM(T178:T205)</f>
        <v>0</v>
      </c>
      <c r="AR177" s="184" t="s">
        <v>739</v>
      </c>
      <c r="AT177" s="190" t="s">
        <v>807</v>
      </c>
      <c r="AU177" s="190" t="s">
        <v>814</v>
      </c>
      <c r="AY177" s="184" t="s">
        <v>811</v>
      </c>
      <c r="BK177" s="191">
        <f>SUM(BK178:BK205)</f>
        <v>0</v>
      </c>
    </row>
    <row r="178" spans="2:65" s="123" customFormat="1" ht="24.25" customHeight="1">
      <c r="B178" s="194"/>
      <c r="C178" s="195" t="s">
        <v>1006</v>
      </c>
      <c r="D178" s="195" t="s">
        <v>815</v>
      </c>
      <c r="E178" s="196" t="s">
        <v>1007</v>
      </c>
      <c r="F178" s="197" t="s">
        <v>1008</v>
      </c>
      <c r="G178" s="198" t="s">
        <v>45</v>
      </c>
      <c r="H178" s="199">
        <v>1</v>
      </c>
      <c r="I178" s="200"/>
      <c r="J178" s="200">
        <f>ROUND(I178*H178,2)</f>
        <v>0</v>
      </c>
      <c r="K178" s="201"/>
      <c r="L178" s="124"/>
      <c r="M178" s="202" t="s">
        <v>747</v>
      </c>
      <c r="N178" s="203" t="s">
        <v>764</v>
      </c>
      <c r="O178" s="204">
        <v>0.25800000000000001</v>
      </c>
      <c r="P178" s="204">
        <f>O178*H178</f>
        <v>0.25800000000000001</v>
      </c>
      <c r="Q178" s="204">
        <v>6.8000000000000005E-4</v>
      </c>
      <c r="R178" s="204">
        <f>Q178*H178</f>
        <v>6.8000000000000005E-4</v>
      </c>
      <c r="S178" s="204">
        <v>0</v>
      </c>
      <c r="T178" s="205">
        <f>S178*H178</f>
        <v>0</v>
      </c>
      <c r="AR178" s="206" t="s">
        <v>818</v>
      </c>
      <c r="AT178" s="206" t="s">
        <v>815</v>
      </c>
      <c r="AU178" s="206" t="s">
        <v>739</v>
      </c>
      <c r="AY178" s="116" t="s">
        <v>811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16" t="s">
        <v>814</v>
      </c>
      <c r="BK178" s="207">
        <f>ROUND(I178*H178,2)</f>
        <v>0</v>
      </c>
      <c r="BL178" s="116" t="s">
        <v>818</v>
      </c>
      <c r="BM178" s="206" t="s">
        <v>1009</v>
      </c>
    </row>
    <row r="179" spans="2:65" s="123" customFormat="1" ht="24.25" customHeight="1">
      <c r="B179" s="194"/>
      <c r="C179" s="195" t="s">
        <v>829</v>
      </c>
      <c r="D179" s="195" t="s">
        <v>815</v>
      </c>
      <c r="E179" s="196" t="s">
        <v>1010</v>
      </c>
      <c r="F179" s="197" t="s">
        <v>1011</v>
      </c>
      <c r="G179" s="198" t="s">
        <v>45</v>
      </c>
      <c r="H179" s="199">
        <v>1</v>
      </c>
      <c r="I179" s="200"/>
      <c r="J179" s="200">
        <f>ROUND(I179*H179,2)</f>
        <v>0</v>
      </c>
      <c r="K179" s="201"/>
      <c r="L179" s="124"/>
      <c r="M179" s="202" t="s">
        <v>747</v>
      </c>
      <c r="N179" s="203" t="s">
        <v>764</v>
      </c>
      <c r="O179" s="204">
        <v>0.25800000000000001</v>
      </c>
      <c r="P179" s="204">
        <f>O179*H179</f>
        <v>0.25800000000000001</v>
      </c>
      <c r="Q179" s="204">
        <v>6.8000000000000005E-4</v>
      </c>
      <c r="R179" s="204">
        <f>Q179*H179</f>
        <v>6.8000000000000005E-4</v>
      </c>
      <c r="S179" s="204">
        <v>0</v>
      </c>
      <c r="T179" s="205">
        <f>S179*H179</f>
        <v>0</v>
      </c>
      <c r="AR179" s="206" t="s">
        <v>818</v>
      </c>
      <c r="AT179" s="206" t="s">
        <v>815</v>
      </c>
      <c r="AU179" s="206" t="s">
        <v>739</v>
      </c>
      <c r="AY179" s="116" t="s">
        <v>811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16" t="s">
        <v>814</v>
      </c>
      <c r="BK179" s="207">
        <f>ROUND(I179*H179,2)</f>
        <v>0</v>
      </c>
      <c r="BL179" s="116" t="s">
        <v>818</v>
      </c>
      <c r="BM179" s="206" t="s">
        <v>1012</v>
      </c>
    </row>
    <row r="180" spans="2:65" s="123" customFormat="1" ht="33" customHeight="1">
      <c r="B180" s="194"/>
      <c r="C180" s="195" t="s">
        <v>1013</v>
      </c>
      <c r="D180" s="195" t="s">
        <v>815</v>
      </c>
      <c r="E180" s="196" t="s">
        <v>1014</v>
      </c>
      <c r="F180" s="197" t="s">
        <v>1015</v>
      </c>
      <c r="G180" s="198" t="s">
        <v>45</v>
      </c>
      <c r="H180" s="199">
        <v>1</v>
      </c>
      <c r="I180" s="200"/>
      <c r="J180" s="200">
        <f>ROUND(I180*H180,2)</f>
        <v>0</v>
      </c>
      <c r="K180" s="201"/>
      <c r="L180" s="124"/>
      <c r="M180" s="202" t="s">
        <v>747</v>
      </c>
      <c r="N180" s="203" t="s">
        <v>764</v>
      </c>
      <c r="O180" s="204">
        <v>0.25800000000000001</v>
      </c>
      <c r="P180" s="204">
        <f>O180*H180</f>
        <v>0.25800000000000001</v>
      </c>
      <c r="Q180" s="204">
        <v>6.8000000000000005E-4</v>
      </c>
      <c r="R180" s="204">
        <f>Q180*H180</f>
        <v>6.8000000000000005E-4</v>
      </c>
      <c r="S180" s="204">
        <v>0</v>
      </c>
      <c r="T180" s="205">
        <f>S180*H180</f>
        <v>0</v>
      </c>
      <c r="AR180" s="206" t="s">
        <v>818</v>
      </c>
      <c r="AT180" s="206" t="s">
        <v>815</v>
      </c>
      <c r="AU180" s="206" t="s">
        <v>739</v>
      </c>
      <c r="AY180" s="116" t="s">
        <v>811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16" t="s">
        <v>814</v>
      </c>
      <c r="BK180" s="207">
        <f>ROUND(I180*H180,2)</f>
        <v>0</v>
      </c>
      <c r="BL180" s="116" t="s">
        <v>818</v>
      </c>
      <c r="BM180" s="206" t="s">
        <v>1016</v>
      </c>
    </row>
    <row r="181" spans="2:65" s="123" customFormat="1" ht="33" customHeight="1">
      <c r="B181" s="194"/>
      <c r="C181" s="195" t="s">
        <v>1017</v>
      </c>
      <c r="D181" s="195" t="s">
        <v>815</v>
      </c>
      <c r="E181" s="196" t="s">
        <v>1018</v>
      </c>
      <c r="F181" s="197" t="s">
        <v>1019</v>
      </c>
      <c r="G181" s="198" t="s">
        <v>974</v>
      </c>
      <c r="H181" s="199">
        <v>1</v>
      </c>
      <c r="I181" s="200"/>
      <c r="J181" s="200">
        <f>ROUND(I181*H181,2)</f>
        <v>0</v>
      </c>
      <c r="K181" s="201"/>
      <c r="L181" s="124"/>
      <c r="M181" s="202" t="s">
        <v>747</v>
      </c>
      <c r="N181" s="203" t="s">
        <v>764</v>
      </c>
      <c r="O181" s="204">
        <v>0.25800000000000001</v>
      </c>
      <c r="P181" s="204">
        <f>O181*H181</f>
        <v>0.25800000000000001</v>
      </c>
      <c r="Q181" s="204">
        <v>6.8000000000000005E-4</v>
      </c>
      <c r="R181" s="204">
        <f>Q181*H181</f>
        <v>6.8000000000000005E-4</v>
      </c>
      <c r="S181" s="204">
        <v>0</v>
      </c>
      <c r="T181" s="205">
        <f>S181*H181</f>
        <v>0</v>
      </c>
      <c r="AR181" s="206" t="s">
        <v>818</v>
      </c>
      <c r="AT181" s="206" t="s">
        <v>815</v>
      </c>
      <c r="AU181" s="206" t="s">
        <v>739</v>
      </c>
      <c r="AY181" s="116" t="s">
        <v>811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16" t="s">
        <v>814</v>
      </c>
      <c r="BK181" s="207">
        <f>ROUND(I181*H181,2)</f>
        <v>0</v>
      </c>
      <c r="BL181" s="116" t="s">
        <v>818</v>
      </c>
      <c r="BM181" s="206" t="s">
        <v>1020</v>
      </c>
    </row>
    <row r="182" spans="2:65" s="123" customFormat="1" ht="24.25" customHeight="1">
      <c r="B182" s="194"/>
      <c r="C182" s="195" t="s">
        <v>1021</v>
      </c>
      <c r="D182" s="195" t="s">
        <v>815</v>
      </c>
      <c r="E182" s="196" t="s">
        <v>1022</v>
      </c>
      <c r="F182" s="197" t="s">
        <v>1023</v>
      </c>
      <c r="G182" s="198" t="s">
        <v>974</v>
      </c>
      <c r="H182" s="199">
        <v>1</v>
      </c>
      <c r="I182" s="200"/>
      <c r="J182" s="200">
        <f>ROUND(I182*H182,2)</f>
        <v>0</v>
      </c>
      <c r="K182" s="201"/>
      <c r="L182" s="124"/>
      <c r="M182" s="202" t="s">
        <v>747</v>
      </c>
      <c r="N182" s="203" t="s">
        <v>764</v>
      </c>
      <c r="O182" s="204">
        <v>0.25800000000000001</v>
      </c>
      <c r="P182" s="204">
        <f>O182*H182</f>
        <v>0.25800000000000001</v>
      </c>
      <c r="Q182" s="204">
        <v>6.8000000000000005E-4</v>
      </c>
      <c r="R182" s="204">
        <f>Q182*H182</f>
        <v>6.8000000000000005E-4</v>
      </c>
      <c r="S182" s="204">
        <v>0</v>
      </c>
      <c r="T182" s="205">
        <f>S182*H182</f>
        <v>0</v>
      </c>
      <c r="AR182" s="206" t="s">
        <v>818</v>
      </c>
      <c r="AT182" s="206" t="s">
        <v>815</v>
      </c>
      <c r="AU182" s="206" t="s">
        <v>739</v>
      </c>
      <c r="AY182" s="116" t="s">
        <v>811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16" t="s">
        <v>814</v>
      </c>
      <c r="BK182" s="207">
        <f>ROUND(I182*H182,2)</f>
        <v>0</v>
      </c>
      <c r="BL182" s="116" t="s">
        <v>818</v>
      </c>
      <c r="BM182" s="206" t="s">
        <v>1024</v>
      </c>
    </row>
    <row r="183" spans="2:65" s="123" customFormat="1" ht="24">
      <c r="B183" s="124"/>
      <c r="D183" s="208" t="s">
        <v>820</v>
      </c>
      <c r="F183" s="209" t="s">
        <v>1025</v>
      </c>
      <c r="L183" s="124"/>
      <c r="M183" s="210"/>
      <c r="T183" s="211"/>
      <c r="AT183" s="116" t="s">
        <v>820</v>
      </c>
      <c r="AU183" s="116" t="s">
        <v>739</v>
      </c>
    </row>
    <row r="184" spans="2:65" s="123" customFormat="1" ht="16.5" customHeight="1">
      <c r="B184" s="194"/>
      <c r="C184" s="195" t="s">
        <v>1026</v>
      </c>
      <c r="D184" s="195" t="s">
        <v>815</v>
      </c>
      <c r="E184" s="196" t="s">
        <v>1027</v>
      </c>
      <c r="F184" s="197" t="s">
        <v>1028</v>
      </c>
      <c r="G184" s="198" t="s">
        <v>45</v>
      </c>
      <c r="H184" s="199">
        <v>2</v>
      </c>
      <c r="I184" s="200"/>
      <c r="J184" s="200">
        <f t="shared" ref="J184:J191" si="10">ROUND(I184*H184,2)</f>
        <v>0</v>
      </c>
      <c r="K184" s="201"/>
      <c r="L184" s="124"/>
      <c r="M184" s="202" t="s">
        <v>747</v>
      </c>
      <c r="N184" s="203" t="s">
        <v>764</v>
      </c>
      <c r="O184" s="204">
        <v>1.7669999999999999</v>
      </c>
      <c r="P184" s="204">
        <f t="shared" ref="P184:P191" si="11">O184*H184</f>
        <v>3.5339999999999998</v>
      </c>
      <c r="Q184" s="204">
        <v>2.7650000000000001E-2</v>
      </c>
      <c r="R184" s="204">
        <f t="shared" ref="R184:R191" si="12">Q184*H184</f>
        <v>5.5300000000000002E-2</v>
      </c>
      <c r="S184" s="204">
        <v>0</v>
      </c>
      <c r="T184" s="205">
        <f t="shared" ref="T184:T191" si="13">S184*H184</f>
        <v>0</v>
      </c>
      <c r="AR184" s="206" t="s">
        <v>818</v>
      </c>
      <c r="AT184" s="206" t="s">
        <v>815</v>
      </c>
      <c r="AU184" s="206" t="s">
        <v>739</v>
      </c>
      <c r="AY184" s="116" t="s">
        <v>811</v>
      </c>
      <c r="BE184" s="207">
        <f t="shared" ref="BE184:BE191" si="14">IF(N184="základní",J184,0)</f>
        <v>0</v>
      </c>
      <c r="BF184" s="207">
        <f t="shared" ref="BF184:BF191" si="15">IF(N184="snížená",J184,0)</f>
        <v>0</v>
      </c>
      <c r="BG184" s="207">
        <f t="shared" ref="BG184:BG191" si="16">IF(N184="zákl. přenesená",J184,0)</f>
        <v>0</v>
      </c>
      <c r="BH184" s="207">
        <f t="shared" ref="BH184:BH191" si="17">IF(N184="sníž. přenesená",J184,0)</f>
        <v>0</v>
      </c>
      <c r="BI184" s="207">
        <f t="shared" ref="BI184:BI191" si="18">IF(N184="nulová",J184,0)</f>
        <v>0</v>
      </c>
      <c r="BJ184" s="116" t="s">
        <v>814</v>
      </c>
      <c r="BK184" s="207">
        <f t="shared" ref="BK184:BK191" si="19">ROUND(I184*H184,2)</f>
        <v>0</v>
      </c>
      <c r="BL184" s="116" t="s">
        <v>818</v>
      </c>
      <c r="BM184" s="206" t="s">
        <v>1029</v>
      </c>
    </row>
    <row r="185" spans="2:65" s="123" customFormat="1" ht="16.5" customHeight="1">
      <c r="B185" s="194"/>
      <c r="C185" s="195" t="s">
        <v>1030</v>
      </c>
      <c r="D185" s="195" t="s">
        <v>815</v>
      </c>
      <c r="E185" s="196" t="s">
        <v>1031</v>
      </c>
      <c r="F185" s="197" t="s">
        <v>1032</v>
      </c>
      <c r="G185" s="198" t="s">
        <v>45</v>
      </c>
      <c r="H185" s="199">
        <v>6</v>
      </c>
      <c r="I185" s="200"/>
      <c r="J185" s="200">
        <f t="shared" si="10"/>
        <v>0</v>
      </c>
      <c r="K185" s="201"/>
      <c r="L185" s="124"/>
      <c r="M185" s="202" t="s">
        <v>747</v>
      </c>
      <c r="N185" s="203" t="s">
        <v>764</v>
      </c>
      <c r="O185" s="204">
        <v>6.8000000000000005E-2</v>
      </c>
      <c r="P185" s="204">
        <f t="shared" si="11"/>
        <v>0.40800000000000003</v>
      </c>
      <c r="Q185" s="204">
        <v>6.3299999999999997E-3</v>
      </c>
      <c r="R185" s="204">
        <f t="shared" si="12"/>
        <v>3.798E-2</v>
      </c>
      <c r="S185" s="204">
        <v>0</v>
      </c>
      <c r="T185" s="205">
        <f t="shared" si="13"/>
        <v>0</v>
      </c>
      <c r="AR185" s="206" t="s">
        <v>818</v>
      </c>
      <c r="AT185" s="206" t="s">
        <v>815</v>
      </c>
      <c r="AU185" s="206" t="s">
        <v>739</v>
      </c>
      <c r="AY185" s="116" t="s">
        <v>811</v>
      </c>
      <c r="BE185" s="207">
        <f t="shared" si="14"/>
        <v>0</v>
      </c>
      <c r="BF185" s="207">
        <f t="shared" si="15"/>
        <v>0</v>
      </c>
      <c r="BG185" s="207">
        <f t="shared" si="16"/>
        <v>0</v>
      </c>
      <c r="BH185" s="207">
        <f t="shared" si="17"/>
        <v>0</v>
      </c>
      <c r="BI185" s="207">
        <f t="shared" si="18"/>
        <v>0</v>
      </c>
      <c r="BJ185" s="116" t="s">
        <v>814</v>
      </c>
      <c r="BK185" s="207">
        <f t="shared" si="19"/>
        <v>0</v>
      </c>
      <c r="BL185" s="116" t="s">
        <v>818</v>
      </c>
      <c r="BM185" s="206" t="s">
        <v>1033</v>
      </c>
    </row>
    <row r="186" spans="2:65" s="123" customFormat="1" ht="16.5" customHeight="1">
      <c r="B186" s="194"/>
      <c r="C186" s="195" t="s">
        <v>1034</v>
      </c>
      <c r="D186" s="195" t="s">
        <v>815</v>
      </c>
      <c r="E186" s="196" t="s">
        <v>1035</v>
      </c>
      <c r="F186" s="197" t="s">
        <v>1036</v>
      </c>
      <c r="G186" s="198" t="s">
        <v>45</v>
      </c>
      <c r="H186" s="199">
        <v>4</v>
      </c>
      <c r="I186" s="200"/>
      <c r="J186" s="200">
        <f t="shared" si="10"/>
        <v>0</v>
      </c>
      <c r="K186" s="201"/>
      <c r="L186" s="124"/>
      <c r="M186" s="202" t="s">
        <v>747</v>
      </c>
      <c r="N186" s="203" t="s">
        <v>764</v>
      </c>
      <c r="O186" s="204">
        <v>0.32200000000000001</v>
      </c>
      <c r="P186" s="204">
        <f t="shared" si="11"/>
        <v>1.288</v>
      </c>
      <c r="Q186" s="204">
        <v>6.7000000000000002E-4</v>
      </c>
      <c r="R186" s="204">
        <f t="shared" si="12"/>
        <v>2.6800000000000001E-3</v>
      </c>
      <c r="S186" s="204">
        <v>0</v>
      </c>
      <c r="T186" s="205">
        <f t="shared" si="13"/>
        <v>0</v>
      </c>
      <c r="AR186" s="206" t="s">
        <v>818</v>
      </c>
      <c r="AT186" s="206" t="s">
        <v>815</v>
      </c>
      <c r="AU186" s="206" t="s">
        <v>739</v>
      </c>
      <c r="AY186" s="116" t="s">
        <v>811</v>
      </c>
      <c r="BE186" s="207">
        <f t="shared" si="14"/>
        <v>0</v>
      </c>
      <c r="BF186" s="207">
        <f t="shared" si="15"/>
        <v>0</v>
      </c>
      <c r="BG186" s="207">
        <f t="shared" si="16"/>
        <v>0</v>
      </c>
      <c r="BH186" s="207">
        <f t="shared" si="17"/>
        <v>0</v>
      </c>
      <c r="BI186" s="207">
        <f t="shared" si="18"/>
        <v>0</v>
      </c>
      <c r="BJ186" s="116" t="s">
        <v>814</v>
      </c>
      <c r="BK186" s="207">
        <f t="shared" si="19"/>
        <v>0</v>
      </c>
      <c r="BL186" s="116" t="s">
        <v>818</v>
      </c>
      <c r="BM186" s="206" t="s">
        <v>1037</v>
      </c>
    </row>
    <row r="187" spans="2:65" s="123" customFormat="1" ht="16.5" customHeight="1">
      <c r="B187" s="194"/>
      <c r="C187" s="195" t="s">
        <v>1038</v>
      </c>
      <c r="D187" s="195" t="s">
        <v>815</v>
      </c>
      <c r="E187" s="196" t="s">
        <v>1039</v>
      </c>
      <c r="F187" s="197" t="s">
        <v>1040</v>
      </c>
      <c r="G187" s="198" t="s">
        <v>45</v>
      </c>
      <c r="H187" s="199">
        <v>2</v>
      </c>
      <c r="I187" s="200"/>
      <c r="J187" s="200">
        <f t="shared" si="10"/>
        <v>0</v>
      </c>
      <c r="K187" s="201"/>
      <c r="L187" s="124"/>
      <c r="M187" s="202" t="s">
        <v>747</v>
      </c>
      <c r="N187" s="203" t="s">
        <v>764</v>
      </c>
      <c r="O187" s="204">
        <v>0.374</v>
      </c>
      <c r="P187" s="204">
        <f t="shared" si="11"/>
        <v>0.748</v>
      </c>
      <c r="Q187" s="204">
        <v>7.7999999999999999E-4</v>
      </c>
      <c r="R187" s="204">
        <f t="shared" si="12"/>
        <v>1.56E-3</v>
      </c>
      <c r="S187" s="204">
        <v>0</v>
      </c>
      <c r="T187" s="205">
        <f t="shared" si="13"/>
        <v>0</v>
      </c>
      <c r="AR187" s="206" t="s">
        <v>818</v>
      </c>
      <c r="AT187" s="206" t="s">
        <v>815</v>
      </c>
      <c r="AU187" s="206" t="s">
        <v>739</v>
      </c>
      <c r="AY187" s="116" t="s">
        <v>811</v>
      </c>
      <c r="BE187" s="207">
        <f t="shared" si="14"/>
        <v>0</v>
      </c>
      <c r="BF187" s="207">
        <f t="shared" si="15"/>
        <v>0</v>
      </c>
      <c r="BG187" s="207">
        <f t="shared" si="16"/>
        <v>0</v>
      </c>
      <c r="BH187" s="207">
        <f t="shared" si="17"/>
        <v>0</v>
      </c>
      <c r="BI187" s="207">
        <f t="shared" si="18"/>
        <v>0</v>
      </c>
      <c r="BJ187" s="116" t="s">
        <v>814</v>
      </c>
      <c r="BK187" s="207">
        <f t="shared" si="19"/>
        <v>0</v>
      </c>
      <c r="BL187" s="116" t="s">
        <v>818</v>
      </c>
      <c r="BM187" s="206" t="s">
        <v>1041</v>
      </c>
    </row>
    <row r="188" spans="2:65" s="123" customFormat="1" ht="16.5" customHeight="1">
      <c r="B188" s="194"/>
      <c r="C188" s="195" t="s">
        <v>1042</v>
      </c>
      <c r="D188" s="195" t="s">
        <v>815</v>
      </c>
      <c r="E188" s="196" t="s">
        <v>1043</v>
      </c>
      <c r="F188" s="197" t="s">
        <v>1044</v>
      </c>
      <c r="G188" s="198" t="s">
        <v>45</v>
      </c>
      <c r="H188" s="199">
        <v>2</v>
      </c>
      <c r="I188" s="200"/>
      <c r="J188" s="200">
        <f t="shared" si="10"/>
        <v>0</v>
      </c>
      <c r="K188" s="201"/>
      <c r="L188" s="124"/>
      <c r="M188" s="202" t="s">
        <v>747</v>
      </c>
      <c r="N188" s="203" t="s">
        <v>764</v>
      </c>
      <c r="O188" s="204">
        <v>0.439</v>
      </c>
      <c r="P188" s="204">
        <f t="shared" si="11"/>
        <v>0.878</v>
      </c>
      <c r="Q188" s="204">
        <v>1.3799999999999999E-3</v>
      </c>
      <c r="R188" s="204">
        <f t="shared" si="12"/>
        <v>2.7599999999999999E-3</v>
      </c>
      <c r="S188" s="204">
        <v>0</v>
      </c>
      <c r="T188" s="205">
        <f t="shared" si="13"/>
        <v>0</v>
      </c>
      <c r="AR188" s="206" t="s">
        <v>818</v>
      </c>
      <c r="AT188" s="206" t="s">
        <v>815</v>
      </c>
      <c r="AU188" s="206" t="s">
        <v>739</v>
      </c>
      <c r="AY188" s="116" t="s">
        <v>811</v>
      </c>
      <c r="BE188" s="207">
        <f t="shared" si="14"/>
        <v>0</v>
      </c>
      <c r="BF188" s="207">
        <f t="shared" si="15"/>
        <v>0</v>
      </c>
      <c r="BG188" s="207">
        <f t="shared" si="16"/>
        <v>0</v>
      </c>
      <c r="BH188" s="207">
        <f t="shared" si="17"/>
        <v>0</v>
      </c>
      <c r="BI188" s="207">
        <f t="shared" si="18"/>
        <v>0</v>
      </c>
      <c r="BJ188" s="116" t="s">
        <v>814</v>
      </c>
      <c r="BK188" s="207">
        <f t="shared" si="19"/>
        <v>0</v>
      </c>
      <c r="BL188" s="116" t="s">
        <v>818</v>
      </c>
      <c r="BM188" s="206" t="s">
        <v>1045</v>
      </c>
    </row>
    <row r="189" spans="2:65" s="123" customFormat="1" ht="16.5" customHeight="1">
      <c r="B189" s="194"/>
      <c r="C189" s="212" t="s">
        <v>1046</v>
      </c>
      <c r="D189" s="212" t="s">
        <v>826</v>
      </c>
      <c r="E189" s="213" t="s">
        <v>1047</v>
      </c>
      <c r="F189" s="214" t="s">
        <v>1048</v>
      </c>
      <c r="G189" s="215" t="s">
        <v>130</v>
      </c>
      <c r="H189" s="216">
        <v>4</v>
      </c>
      <c r="I189" s="217"/>
      <c r="J189" s="217">
        <f t="shared" si="10"/>
        <v>0</v>
      </c>
      <c r="K189" s="218"/>
      <c r="L189" s="219"/>
      <c r="M189" s="220" t="s">
        <v>747</v>
      </c>
      <c r="N189" s="221" t="s">
        <v>764</v>
      </c>
      <c r="O189" s="204">
        <v>0</v>
      </c>
      <c r="P189" s="204">
        <f t="shared" si="11"/>
        <v>0</v>
      </c>
      <c r="Q189" s="204">
        <v>0.02</v>
      </c>
      <c r="R189" s="204">
        <f t="shared" si="12"/>
        <v>0.08</v>
      </c>
      <c r="S189" s="204">
        <v>0</v>
      </c>
      <c r="T189" s="205">
        <f t="shared" si="13"/>
        <v>0</v>
      </c>
      <c r="AR189" s="206" t="s">
        <v>829</v>
      </c>
      <c r="AT189" s="206" t="s">
        <v>826</v>
      </c>
      <c r="AU189" s="206" t="s">
        <v>739</v>
      </c>
      <c r="AY189" s="116" t="s">
        <v>811</v>
      </c>
      <c r="BE189" s="207">
        <f t="shared" si="14"/>
        <v>0</v>
      </c>
      <c r="BF189" s="207">
        <f t="shared" si="15"/>
        <v>0</v>
      </c>
      <c r="BG189" s="207">
        <f t="shared" si="16"/>
        <v>0</v>
      </c>
      <c r="BH189" s="207">
        <f t="shared" si="17"/>
        <v>0</v>
      </c>
      <c r="BI189" s="207">
        <f t="shared" si="18"/>
        <v>0</v>
      </c>
      <c r="BJ189" s="116" t="s">
        <v>814</v>
      </c>
      <c r="BK189" s="207">
        <f t="shared" si="19"/>
        <v>0</v>
      </c>
      <c r="BL189" s="116" t="s">
        <v>818</v>
      </c>
      <c r="BM189" s="206" t="s">
        <v>1049</v>
      </c>
    </row>
    <row r="190" spans="2:65" s="123" customFormat="1" ht="16.5" customHeight="1">
      <c r="B190" s="194"/>
      <c r="C190" s="195" t="s">
        <v>1050</v>
      </c>
      <c r="D190" s="195" t="s">
        <v>815</v>
      </c>
      <c r="E190" s="196" t="s">
        <v>1051</v>
      </c>
      <c r="F190" s="197" t="s">
        <v>1052</v>
      </c>
      <c r="G190" s="198" t="s">
        <v>45</v>
      </c>
      <c r="H190" s="199">
        <v>1</v>
      </c>
      <c r="I190" s="200"/>
      <c r="J190" s="200">
        <f t="shared" si="10"/>
        <v>0</v>
      </c>
      <c r="K190" s="201"/>
      <c r="L190" s="124"/>
      <c r="M190" s="202" t="s">
        <v>747</v>
      </c>
      <c r="N190" s="203" t="s">
        <v>764</v>
      </c>
      <c r="O190" s="204">
        <v>1.3320000000000001</v>
      </c>
      <c r="P190" s="204">
        <f t="shared" si="11"/>
        <v>1.3320000000000001</v>
      </c>
      <c r="Q190" s="204">
        <v>2.2200000000000001E-2</v>
      </c>
      <c r="R190" s="204">
        <f t="shared" si="12"/>
        <v>2.2200000000000001E-2</v>
      </c>
      <c r="S190" s="204">
        <v>0</v>
      </c>
      <c r="T190" s="205">
        <f t="shared" si="13"/>
        <v>0</v>
      </c>
      <c r="AR190" s="206" t="s">
        <v>818</v>
      </c>
      <c r="AT190" s="206" t="s">
        <v>815</v>
      </c>
      <c r="AU190" s="206" t="s">
        <v>739</v>
      </c>
      <c r="AY190" s="116" t="s">
        <v>811</v>
      </c>
      <c r="BE190" s="207">
        <f t="shared" si="14"/>
        <v>0</v>
      </c>
      <c r="BF190" s="207">
        <f t="shared" si="15"/>
        <v>0</v>
      </c>
      <c r="BG190" s="207">
        <f t="shared" si="16"/>
        <v>0</v>
      </c>
      <c r="BH190" s="207">
        <f t="shared" si="17"/>
        <v>0</v>
      </c>
      <c r="BI190" s="207">
        <f t="shared" si="18"/>
        <v>0</v>
      </c>
      <c r="BJ190" s="116" t="s">
        <v>814</v>
      </c>
      <c r="BK190" s="207">
        <f t="shared" si="19"/>
        <v>0</v>
      </c>
      <c r="BL190" s="116" t="s">
        <v>818</v>
      </c>
      <c r="BM190" s="206" t="s">
        <v>1053</v>
      </c>
    </row>
    <row r="191" spans="2:65" s="123" customFormat="1" ht="21.75" customHeight="1">
      <c r="B191" s="194"/>
      <c r="C191" s="212" t="s">
        <v>1054</v>
      </c>
      <c r="D191" s="212" t="s">
        <v>826</v>
      </c>
      <c r="E191" s="213" t="s">
        <v>1055</v>
      </c>
      <c r="F191" s="214" t="s">
        <v>1056</v>
      </c>
      <c r="G191" s="215" t="s">
        <v>45</v>
      </c>
      <c r="H191" s="216">
        <v>1</v>
      </c>
      <c r="I191" s="217"/>
      <c r="J191" s="217">
        <f t="shared" si="10"/>
        <v>0</v>
      </c>
      <c r="K191" s="218"/>
      <c r="L191" s="219"/>
      <c r="M191" s="220" t="s">
        <v>747</v>
      </c>
      <c r="N191" s="221" t="s">
        <v>764</v>
      </c>
      <c r="O191" s="204">
        <v>0</v>
      </c>
      <c r="P191" s="204">
        <f t="shared" si="11"/>
        <v>0</v>
      </c>
      <c r="Q191" s="204">
        <v>6.3E-2</v>
      </c>
      <c r="R191" s="204">
        <f t="shared" si="12"/>
        <v>6.3E-2</v>
      </c>
      <c r="S191" s="204">
        <v>0</v>
      </c>
      <c r="T191" s="205">
        <f t="shared" si="13"/>
        <v>0</v>
      </c>
      <c r="AR191" s="206" t="s">
        <v>829</v>
      </c>
      <c r="AT191" s="206" t="s">
        <v>826</v>
      </c>
      <c r="AU191" s="206" t="s">
        <v>739</v>
      </c>
      <c r="AY191" s="116" t="s">
        <v>811</v>
      </c>
      <c r="BE191" s="207">
        <f t="shared" si="14"/>
        <v>0</v>
      </c>
      <c r="BF191" s="207">
        <f t="shared" si="15"/>
        <v>0</v>
      </c>
      <c r="BG191" s="207">
        <f t="shared" si="16"/>
        <v>0</v>
      </c>
      <c r="BH191" s="207">
        <f t="shared" si="17"/>
        <v>0</v>
      </c>
      <c r="BI191" s="207">
        <f t="shared" si="18"/>
        <v>0</v>
      </c>
      <c r="BJ191" s="116" t="s">
        <v>814</v>
      </c>
      <c r="BK191" s="207">
        <f t="shared" si="19"/>
        <v>0</v>
      </c>
      <c r="BL191" s="116" t="s">
        <v>818</v>
      </c>
      <c r="BM191" s="206" t="s">
        <v>1057</v>
      </c>
    </row>
    <row r="192" spans="2:65" s="123" customFormat="1" ht="24">
      <c r="B192" s="124"/>
      <c r="D192" s="208" t="s">
        <v>820</v>
      </c>
      <c r="F192" s="209" t="s">
        <v>1058</v>
      </c>
      <c r="L192" s="124"/>
      <c r="M192" s="210"/>
      <c r="T192" s="211"/>
      <c r="AT192" s="116" t="s">
        <v>820</v>
      </c>
      <c r="AU192" s="116" t="s">
        <v>739</v>
      </c>
    </row>
    <row r="193" spans="2:65" s="123" customFormat="1" ht="16.5" customHeight="1">
      <c r="B193" s="194"/>
      <c r="C193" s="195" t="s">
        <v>1059</v>
      </c>
      <c r="D193" s="195" t="s">
        <v>815</v>
      </c>
      <c r="E193" s="196" t="s">
        <v>1060</v>
      </c>
      <c r="F193" s="197" t="s">
        <v>1061</v>
      </c>
      <c r="G193" s="198" t="s">
        <v>861</v>
      </c>
      <c r="H193" s="199">
        <v>6</v>
      </c>
      <c r="I193" s="200"/>
      <c r="J193" s="200">
        <f t="shared" ref="J193:J205" si="20">ROUND(I193*H193,2)</f>
        <v>0</v>
      </c>
      <c r="K193" s="201"/>
      <c r="L193" s="124"/>
      <c r="M193" s="202" t="s">
        <v>747</v>
      </c>
      <c r="N193" s="203" t="s">
        <v>764</v>
      </c>
      <c r="O193" s="204">
        <v>0.114</v>
      </c>
      <c r="P193" s="204">
        <f t="shared" ref="P193:P205" si="21">O193*H193</f>
        <v>0.68400000000000005</v>
      </c>
      <c r="Q193" s="204">
        <v>1.1199999999999999E-3</v>
      </c>
      <c r="R193" s="204">
        <f t="shared" ref="R193:R205" si="22">Q193*H193</f>
        <v>6.7199999999999994E-3</v>
      </c>
      <c r="S193" s="204">
        <v>0</v>
      </c>
      <c r="T193" s="205">
        <f t="shared" ref="T193:T205" si="23">S193*H193</f>
        <v>0</v>
      </c>
      <c r="AR193" s="206" t="s">
        <v>818</v>
      </c>
      <c r="AT193" s="206" t="s">
        <v>815</v>
      </c>
      <c r="AU193" s="206" t="s">
        <v>739</v>
      </c>
      <c r="AY193" s="116" t="s">
        <v>811</v>
      </c>
      <c r="BE193" s="207">
        <f t="shared" ref="BE193:BE205" si="24">IF(N193="základní",J193,0)</f>
        <v>0</v>
      </c>
      <c r="BF193" s="207">
        <f t="shared" ref="BF193:BF205" si="25">IF(N193="snížená",J193,0)</f>
        <v>0</v>
      </c>
      <c r="BG193" s="207">
        <f t="shared" ref="BG193:BG205" si="26">IF(N193="zákl. přenesená",J193,0)</f>
        <v>0</v>
      </c>
      <c r="BH193" s="207">
        <f t="shared" ref="BH193:BH205" si="27">IF(N193="sníž. přenesená",J193,0)</f>
        <v>0</v>
      </c>
      <c r="BI193" s="207">
        <f t="shared" ref="BI193:BI205" si="28">IF(N193="nulová",J193,0)</f>
        <v>0</v>
      </c>
      <c r="BJ193" s="116" t="s">
        <v>814</v>
      </c>
      <c r="BK193" s="207">
        <f t="shared" ref="BK193:BK205" si="29">ROUND(I193*H193,2)</f>
        <v>0</v>
      </c>
      <c r="BL193" s="116" t="s">
        <v>818</v>
      </c>
      <c r="BM193" s="206" t="s">
        <v>1062</v>
      </c>
    </row>
    <row r="194" spans="2:65" s="123" customFormat="1" ht="16.5" customHeight="1">
      <c r="B194" s="194"/>
      <c r="C194" s="195" t="s">
        <v>1063</v>
      </c>
      <c r="D194" s="195" t="s">
        <v>815</v>
      </c>
      <c r="E194" s="196" t="s">
        <v>1064</v>
      </c>
      <c r="F194" s="197" t="s">
        <v>1065</v>
      </c>
      <c r="G194" s="198" t="s">
        <v>861</v>
      </c>
      <c r="H194" s="199">
        <v>19</v>
      </c>
      <c r="I194" s="200"/>
      <c r="J194" s="200">
        <f t="shared" si="20"/>
        <v>0</v>
      </c>
      <c r="K194" s="201"/>
      <c r="L194" s="124"/>
      <c r="M194" s="202" t="s">
        <v>747</v>
      </c>
      <c r="N194" s="203" t="s">
        <v>764</v>
      </c>
      <c r="O194" s="204">
        <v>0.114</v>
      </c>
      <c r="P194" s="204">
        <f t="shared" si="21"/>
        <v>2.1659999999999999</v>
      </c>
      <c r="Q194" s="204">
        <v>1.1299999999999999E-3</v>
      </c>
      <c r="R194" s="204">
        <f t="shared" si="22"/>
        <v>2.147E-2</v>
      </c>
      <c r="S194" s="204">
        <v>0</v>
      </c>
      <c r="T194" s="205">
        <f t="shared" si="23"/>
        <v>0</v>
      </c>
      <c r="AR194" s="206" t="s">
        <v>818</v>
      </c>
      <c r="AT194" s="206" t="s">
        <v>815</v>
      </c>
      <c r="AU194" s="206" t="s">
        <v>739</v>
      </c>
      <c r="AY194" s="116" t="s">
        <v>811</v>
      </c>
      <c r="BE194" s="207">
        <f t="shared" si="24"/>
        <v>0</v>
      </c>
      <c r="BF194" s="207">
        <f t="shared" si="25"/>
        <v>0</v>
      </c>
      <c r="BG194" s="207">
        <f t="shared" si="26"/>
        <v>0</v>
      </c>
      <c r="BH194" s="207">
        <f t="shared" si="27"/>
        <v>0</v>
      </c>
      <c r="BI194" s="207">
        <f t="shared" si="28"/>
        <v>0</v>
      </c>
      <c r="BJ194" s="116" t="s">
        <v>814</v>
      </c>
      <c r="BK194" s="207">
        <f t="shared" si="29"/>
        <v>0</v>
      </c>
      <c r="BL194" s="116" t="s">
        <v>818</v>
      </c>
      <c r="BM194" s="206" t="s">
        <v>1066</v>
      </c>
    </row>
    <row r="195" spans="2:65" s="123" customFormat="1" ht="16.5" customHeight="1">
      <c r="B195" s="194"/>
      <c r="C195" s="195" t="s">
        <v>1067</v>
      </c>
      <c r="D195" s="195" t="s">
        <v>815</v>
      </c>
      <c r="E195" s="196" t="s">
        <v>1068</v>
      </c>
      <c r="F195" s="197" t="s">
        <v>1069</v>
      </c>
      <c r="G195" s="198" t="s">
        <v>861</v>
      </c>
      <c r="H195" s="199">
        <v>2</v>
      </c>
      <c r="I195" s="200"/>
      <c r="J195" s="200">
        <f t="shared" si="20"/>
        <v>0</v>
      </c>
      <c r="K195" s="201"/>
      <c r="L195" s="124"/>
      <c r="M195" s="202" t="s">
        <v>747</v>
      </c>
      <c r="N195" s="203" t="s">
        <v>764</v>
      </c>
      <c r="O195" s="204">
        <v>5.5449999999999999</v>
      </c>
      <c r="P195" s="204">
        <f t="shared" si="21"/>
        <v>11.09</v>
      </c>
      <c r="Q195" s="204">
        <v>9.6200000000000001E-3</v>
      </c>
      <c r="R195" s="204">
        <f t="shared" si="22"/>
        <v>1.924E-2</v>
      </c>
      <c r="S195" s="204">
        <v>0</v>
      </c>
      <c r="T195" s="205">
        <f t="shared" si="23"/>
        <v>0</v>
      </c>
      <c r="AR195" s="206" t="s">
        <v>818</v>
      </c>
      <c r="AT195" s="206" t="s">
        <v>815</v>
      </c>
      <c r="AU195" s="206" t="s">
        <v>739</v>
      </c>
      <c r="AY195" s="116" t="s">
        <v>811</v>
      </c>
      <c r="BE195" s="207">
        <f t="shared" si="24"/>
        <v>0</v>
      </c>
      <c r="BF195" s="207">
        <f t="shared" si="25"/>
        <v>0</v>
      </c>
      <c r="BG195" s="207">
        <f t="shared" si="26"/>
        <v>0</v>
      </c>
      <c r="BH195" s="207">
        <f t="shared" si="27"/>
        <v>0</v>
      </c>
      <c r="BI195" s="207">
        <f t="shared" si="28"/>
        <v>0</v>
      </c>
      <c r="BJ195" s="116" t="s">
        <v>814</v>
      </c>
      <c r="BK195" s="207">
        <f t="shared" si="29"/>
        <v>0</v>
      </c>
      <c r="BL195" s="116" t="s">
        <v>818</v>
      </c>
      <c r="BM195" s="206" t="s">
        <v>1070</v>
      </c>
    </row>
    <row r="196" spans="2:65" s="123" customFormat="1" ht="37.75" customHeight="1">
      <c r="B196" s="194"/>
      <c r="C196" s="212" t="s">
        <v>1071</v>
      </c>
      <c r="D196" s="212" t="s">
        <v>826</v>
      </c>
      <c r="E196" s="213" t="s">
        <v>1072</v>
      </c>
      <c r="F196" s="214" t="s">
        <v>1073</v>
      </c>
      <c r="G196" s="215" t="s">
        <v>45</v>
      </c>
      <c r="H196" s="216">
        <v>2</v>
      </c>
      <c r="I196" s="217"/>
      <c r="J196" s="217">
        <f t="shared" si="20"/>
        <v>0</v>
      </c>
      <c r="K196" s="218"/>
      <c r="L196" s="219"/>
      <c r="M196" s="220" t="s">
        <v>747</v>
      </c>
      <c r="N196" s="221" t="s">
        <v>764</v>
      </c>
      <c r="O196" s="204">
        <v>0</v>
      </c>
      <c r="P196" s="204">
        <f t="shared" si="21"/>
        <v>0</v>
      </c>
      <c r="Q196" s="204">
        <v>7.1999999999999995E-2</v>
      </c>
      <c r="R196" s="204">
        <f t="shared" si="22"/>
        <v>0.14399999999999999</v>
      </c>
      <c r="S196" s="204">
        <v>0</v>
      </c>
      <c r="T196" s="205">
        <f t="shared" si="23"/>
        <v>0</v>
      </c>
      <c r="AR196" s="206" t="s">
        <v>829</v>
      </c>
      <c r="AT196" s="206" t="s">
        <v>826</v>
      </c>
      <c r="AU196" s="206" t="s">
        <v>739</v>
      </c>
      <c r="AY196" s="116" t="s">
        <v>811</v>
      </c>
      <c r="BE196" s="207">
        <f t="shared" si="24"/>
        <v>0</v>
      </c>
      <c r="BF196" s="207">
        <f t="shared" si="25"/>
        <v>0</v>
      </c>
      <c r="BG196" s="207">
        <f t="shared" si="26"/>
        <v>0</v>
      </c>
      <c r="BH196" s="207">
        <f t="shared" si="27"/>
        <v>0</v>
      </c>
      <c r="BI196" s="207">
        <f t="shared" si="28"/>
        <v>0</v>
      </c>
      <c r="BJ196" s="116" t="s">
        <v>814</v>
      </c>
      <c r="BK196" s="207">
        <f t="shared" si="29"/>
        <v>0</v>
      </c>
      <c r="BL196" s="116" t="s">
        <v>818</v>
      </c>
      <c r="BM196" s="206" t="s">
        <v>1074</v>
      </c>
    </row>
    <row r="197" spans="2:65" s="123" customFormat="1" ht="16.5" customHeight="1">
      <c r="B197" s="194"/>
      <c r="C197" s="195" t="s">
        <v>1075</v>
      </c>
      <c r="D197" s="195" t="s">
        <v>815</v>
      </c>
      <c r="E197" s="196" t="s">
        <v>1076</v>
      </c>
      <c r="F197" s="197" t="s">
        <v>1077</v>
      </c>
      <c r="G197" s="198" t="s">
        <v>861</v>
      </c>
      <c r="H197" s="199">
        <v>1</v>
      </c>
      <c r="I197" s="200"/>
      <c r="J197" s="200">
        <f t="shared" si="20"/>
        <v>0</v>
      </c>
      <c r="K197" s="201"/>
      <c r="L197" s="124"/>
      <c r="M197" s="202" t="s">
        <v>747</v>
      </c>
      <c r="N197" s="203" t="s">
        <v>764</v>
      </c>
      <c r="O197" s="204">
        <v>0.8</v>
      </c>
      <c r="P197" s="204">
        <f t="shared" si="21"/>
        <v>0.8</v>
      </c>
      <c r="Q197" s="204">
        <v>2.257E-2</v>
      </c>
      <c r="R197" s="204">
        <f t="shared" si="22"/>
        <v>2.257E-2</v>
      </c>
      <c r="S197" s="204">
        <v>0</v>
      </c>
      <c r="T197" s="205">
        <f t="shared" si="23"/>
        <v>0</v>
      </c>
      <c r="AR197" s="206" t="s">
        <v>818</v>
      </c>
      <c r="AT197" s="206" t="s">
        <v>815</v>
      </c>
      <c r="AU197" s="206" t="s">
        <v>739</v>
      </c>
      <c r="AY197" s="116" t="s">
        <v>811</v>
      </c>
      <c r="BE197" s="207">
        <f t="shared" si="24"/>
        <v>0</v>
      </c>
      <c r="BF197" s="207">
        <f t="shared" si="25"/>
        <v>0</v>
      </c>
      <c r="BG197" s="207">
        <f t="shared" si="26"/>
        <v>0</v>
      </c>
      <c r="BH197" s="207">
        <f t="shared" si="27"/>
        <v>0</v>
      </c>
      <c r="BI197" s="207">
        <f t="shared" si="28"/>
        <v>0</v>
      </c>
      <c r="BJ197" s="116" t="s">
        <v>814</v>
      </c>
      <c r="BK197" s="207">
        <f t="shared" si="29"/>
        <v>0</v>
      </c>
      <c r="BL197" s="116" t="s">
        <v>818</v>
      </c>
      <c r="BM197" s="206" t="s">
        <v>1078</v>
      </c>
    </row>
    <row r="198" spans="2:65" s="123" customFormat="1" ht="16.5" customHeight="1">
      <c r="B198" s="194"/>
      <c r="C198" s="195" t="s">
        <v>1079</v>
      </c>
      <c r="D198" s="195" t="s">
        <v>815</v>
      </c>
      <c r="E198" s="196" t="s">
        <v>1080</v>
      </c>
      <c r="F198" s="197" t="s">
        <v>1081</v>
      </c>
      <c r="G198" s="198" t="s">
        <v>45</v>
      </c>
      <c r="H198" s="199">
        <v>1</v>
      </c>
      <c r="I198" s="200"/>
      <c r="J198" s="200">
        <f t="shared" si="20"/>
        <v>0</v>
      </c>
      <c r="K198" s="201"/>
      <c r="L198" s="124"/>
      <c r="M198" s="202" t="s">
        <v>747</v>
      </c>
      <c r="N198" s="203" t="s">
        <v>764</v>
      </c>
      <c r="O198" s="204">
        <v>0.28799999999999998</v>
      </c>
      <c r="P198" s="204">
        <f t="shared" si="21"/>
        <v>0.28799999999999998</v>
      </c>
      <c r="Q198" s="204">
        <v>7.6000000000000004E-4</v>
      </c>
      <c r="R198" s="204">
        <f t="shared" si="22"/>
        <v>7.6000000000000004E-4</v>
      </c>
      <c r="S198" s="204">
        <v>0</v>
      </c>
      <c r="T198" s="205">
        <f t="shared" si="23"/>
        <v>0</v>
      </c>
      <c r="AR198" s="206" t="s">
        <v>818</v>
      </c>
      <c r="AT198" s="206" t="s">
        <v>815</v>
      </c>
      <c r="AU198" s="206" t="s">
        <v>739</v>
      </c>
      <c r="AY198" s="116" t="s">
        <v>811</v>
      </c>
      <c r="BE198" s="207">
        <f t="shared" si="24"/>
        <v>0</v>
      </c>
      <c r="BF198" s="207">
        <f t="shared" si="25"/>
        <v>0</v>
      </c>
      <c r="BG198" s="207">
        <f t="shared" si="26"/>
        <v>0</v>
      </c>
      <c r="BH198" s="207">
        <f t="shared" si="27"/>
        <v>0</v>
      </c>
      <c r="BI198" s="207">
        <f t="shared" si="28"/>
        <v>0</v>
      </c>
      <c r="BJ198" s="116" t="s">
        <v>814</v>
      </c>
      <c r="BK198" s="207">
        <f t="shared" si="29"/>
        <v>0</v>
      </c>
      <c r="BL198" s="116" t="s">
        <v>818</v>
      </c>
      <c r="BM198" s="206" t="s">
        <v>1082</v>
      </c>
    </row>
    <row r="199" spans="2:65" s="123" customFormat="1" ht="24.25" customHeight="1">
      <c r="B199" s="194"/>
      <c r="C199" s="195" t="s">
        <v>1083</v>
      </c>
      <c r="D199" s="195" t="s">
        <v>815</v>
      </c>
      <c r="E199" s="196" t="s">
        <v>1084</v>
      </c>
      <c r="F199" s="197" t="s">
        <v>1085</v>
      </c>
      <c r="G199" s="198" t="s">
        <v>974</v>
      </c>
      <c r="H199" s="199">
        <v>1</v>
      </c>
      <c r="I199" s="200"/>
      <c r="J199" s="200">
        <f t="shared" si="20"/>
        <v>0</v>
      </c>
      <c r="K199" s="201"/>
      <c r="L199" s="124"/>
      <c r="M199" s="202" t="s">
        <v>747</v>
      </c>
      <c r="N199" s="203" t="s">
        <v>764</v>
      </c>
      <c r="O199" s="204">
        <v>0.25800000000000001</v>
      </c>
      <c r="P199" s="204">
        <f t="shared" si="21"/>
        <v>0.25800000000000001</v>
      </c>
      <c r="Q199" s="204">
        <v>6.8000000000000005E-4</v>
      </c>
      <c r="R199" s="204">
        <f t="shared" si="22"/>
        <v>6.8000000000000005E-4</v>
      </c>
      <c r="S199" s="204">
        <v>0</v>
      </c>
      <c r="T199" s="205">
        <f t="shared" si="23"/>
        <v>0</v>
      </c>
      <c r="AR199" s="206" t="s">
        <v>818</v>
      </c>
      <c r="AT199" s="206" t="s">
        <v>815</v>
      </c>
      <c r="AU199" s="206" t="s">
        <v>739</v>
      </c>
      <c r="AY199" s="116" t="s">
        <v>811</v>
      </c>
      <c r="BE199" s="207">
        <f t="shared" si="24"/>
        <v>0</v>
      </c>
      <c r="BF199" s="207">
        <f t="shared" si="25"/>
        <v>0</v>
      </c>
      <c r="BG199" s="207">
        <f t="shared" si="26"/>
        <v>0</v>
      </c>
      <c r="BH199" s="207">
        <f t="shared" si="27"/>
        <v>0</v>
      </c>
      <c r="BI199" s="207">
        <f t="shared" si="28"/>
        <v>0</v>
      </c>
      <c r="BJ199" s="116" t="s">
        <v>814</v>
      </c>
      <c r="BK199" s="207">
        <f t="shared" si="29"/>
        <v>0</v>
      </c>
      <c r="BL199" s="116" t="s">
        <v>818</v>
      </c>
      <c r="BM199" s="206" t="s">
        <v>1086</v>
      </c>
    </row>
    <row r="200" spans="2:65" s="123" customFormat="1" ht="16.5" customHeight="1">
      <c r="B200" s="194"/>
      <c r="C200" s="195" t="s">
        <v>1087</v>
      </c>
      <c r="D200" s="195" t="s">
        <v>815</v>
      </c>
      <c r="E200" s="196" t="s">
        <v>1088</v>
      </c>
      <c r="F200" s="197" t="s">
        <v>1089</v>
      </c>
      <c r="G200" s="198" t="s">
        <v>45</v>
      </c>
      <c r="H200" s="199">
        <v>1</v>
      </c>
      <c r="I200" s="200"/>
      <c r="J200" s="200">
        <f t="shared" si="20"/>
        <v>0</v>
      </c>
      <c r="K200" s="201"/>
      <c r="L200" s="124"/>
      <c r="M200" s="202" t="s">
        <v>747</v>
      </c>
      <c r="N200" s="203" t="s">
        <v>764</v>
      </c>
      <c r="O200" s="204">
        <v>0.25800000000000001</v>
      </c>
      <c r="P200" s="204">
        <f t="shared" si="21"/>
        <v>0.25800000000000001</v>
      </c>
      <c r="Q200" s="204">
        <v>6.8000000000000005E-4</v>
      </c>
      <c r="R200" s="204">
        <f t="shared" si="22"/>
        <v>6.8000000000000005E-4</v>
      </c>
      <c r="S200" s="204">
        <v>0</v>
      </c>
      <c r="T200" s="205">
        <f t="shared" si="23"/>
        <v>0</v>
      </c>
      <c r="AR200" s="206" t="s">
        <v>818</v>
      </c>
      <c r="AT200" s="206" t="s">
        <v>815</v>
      </c>
      <c r="AU200" s="206" t="s">
        <v>739</v>
      </c>
      <c r="AY200" s="116" t="s">
        <v>811</v>
      </c>
      <c r="BE200" s="207">
        <f t="shared" si="24"/>
        <v>0</v>
      </c>
      <c r="BF200" s="207">
        <f t="shared" si="25"/>
        <v>0</v>
      </c>
      <c r="BG200" s="207">
        <f t="shared" si="26"/>
        <v>0</v>
      </c>
      <c r="BH200" s="207">
        <f t="shared" si="27"/>
        <v>0</v>
      </c>
      <c r="BI200" s="207">
        <f t="shared" si="28"/>
        <v>0</v>
      </c>
      <c r="BJ200" s="116" t="s">
        <v>814</v>
      </c>
      <c r="BK200" s="207">
        <f t="shared" si="29"/>
        <v>0</v>
      </c>
      <c r="BL200" s="116" t="s">
        <v>818</v>
      </c>
      <c r="BM200" s="206" t="s">
        <v>1090</v>
      </c>
    </row>
    <row r="201" spans="2:65" s="123" customFormat="1" ht="38.5" customHeight="1">
      <c r="B201" s="194"/>
      <c r="C201" s="212" t="s">
        <v>1091</v>
      </c>
      <c r="D201" s="212" t="s">
        <v>826</v>
      </c>
      <c r="E201" s="213" t="s">
        <v>1092</v>
      </c>
      <c r="F201" s="214" t="s">
        <v>1093</v>
      </c>
      <c r="G201" s="215" t="s">
        <v>45</v>
      </c>
      <c r="H201" s="216">
        <v>1</v>
      </c>
      <c r="I201" s="217"/>
      <c r="J201" s="217">
        <f t="shared" si="20"/>
        <v>0</v>
      </c>
      <c r="K201" s="218"/>
      <c r="L201" s="219"/>
      <c r="M201" s="220" t="s">
        <v>747</v>
      </c>
      <c r="N201" s="221" t="s">
        <v>764</v>
      </c>
      <c r="O201" s="204">
        <v>0</v>
      </c>
      <c r="P201" s="204">
        <f t="shared" si="21"/>
        <v>0</v>
      </c>
      <c r="Q201" s="204">
        <v>4.0000000000000002E-4</v>
      </c>
      <c r="R201" s="204">
        <f t="shared" si="22"/>
        <v>4.0000000000000002E-4</v>
      </c>
      <c r="S201" s="204">
        <v>0</v>
      </c>
      <c r="T201" s="205">
        <f t="shared" si="23"/>
        <v>0</v>
      </c>
      <c r="AR201" s="206" t="s">
        <v>829</v>
      </c>
      <c r="AT201" s="206" t="s">
        <v>826</v>
      </c>
      <c r="AU201" s="206" t="s">
        <v>739</v>
      </c>
      <c r="AY201" s="116" t="s">
        <v>811</v>
      </c>
      <c r="BE201" s="207">
        <f t="shared" si="24"/>
        <v>0</v>
      </c>
      <c r="BF201" s="207">
        <f t="shared" si="25"/>
        <v>0</v>
      </c>
      <c r="BG201" s="207">
        <f t="shared" si="26"/>
        <v>0</v>
      </c>
      <c r="BH201" s="207">
        <f t="shared" si="27"/>
        <v>0</v>
      </c>
      <c r="BI201" s="207">
        <f t="shared" si="28"/>
        <v>0</v>
      </c>
      <c r="BJ201" s="116" t="s">
        <v>814</v>
      </c>
      <c r="BK201" s="207">
        <f t="shared" si="29"/>
        <v>0</v>
      </c>
      <c r="BL201" s="116" t="s">
        <v>818</v>
      </c>
      <c r="BM201" s="206" t="s">
        <v>1094</v>
      </c>
    </row>
    <row r="202" spans="2:65" s="123" customFormat="1" ht="24.25" customHeight="1">
      <c r="B202" s="194"/>
      <c r="C202" s="195" t="s">
        <v>1095</v>
      </c>
      <c r="D202" s="195" t="s">
        <v>815</v>
      </c>
      <c r="E202" s="196" t="s">
        <v>1096</v>
      </c>
      <c r="F202" s="197" t="s">
        <v>1097</v>
      </c>
      <c r="G202" s="198" t="s">
        <v>861</v>
      </c>
      <c r="H202" s="199">
        <v>1</v>
      </c>
      <c r="I202" s="200"/>
      <c r="J202" s="200">
        <f t="shared" si="20"/>
        <v>0</v>
      </c>
      <c r="K202" s="201"/>
      <c r="L202" s="124"/>
      <c r="M202" s="202" t="s">
        <v>747</v>
      </c>
      <c r="N202" s="203" t="s">
        <v>764</v>
      </c>
      <c r="O202" s="204">
        <v>0.51200000000000001</v>
      </c>
      <c r="P202" s="204">
        <f t="shared" si="21"/>
        <v>0.51200000000000001</v>
      </c>
      <c r="Q202" s="204">
        <v>7.8799999999999999E-3</v>
      </c>
      <c r="R202" s="204">
        <f t="shared" si="22"/>
        <v>7.8799999999999999E-3</v>
      </c>
      <c r="S202" s="204">
        <v>0</v>
      </c>
      <c r="T202" s="205">
        <f t="shared" si="23"/>
        <v>0</v>
      </c>
      <c r="AR202" s="206" t="s">
        <v>818</v>
      </c>
      <c r="AT202" s="206" t="s">
        <v>815</v>
      </c>
      <c r="AU202" s="206" t="s">
        <v>739</v>
      </c>
      <c r="AY202" s="116" t="s">
        <v>811</v>
      </c>
      <c r="BE202" s="207">
        <f t="shared" si="24"/>
        <v>0</v>
      </c>
      <c r="BF202" s="207">
        <f t="shared" si="25"/>
        <v>0</v>
      </c>
      <c r="BG202" s="207">
        <f t="shared" si="26"/>
        <v>0</v>
      </c>
      <c r="BH202" s="207">
        <f t="shared" si="27"/>
        <v>0</v>
      </c>
      <c r="BI202" s="207">
        <f t="shared" si="28"/>
        <v>0</v>
      </c>
      <c r="BJ202" s="116" t="s">
        <v>814</v>
      </c>
      <c r="BK202" s="207">
        <f t="shared" si="29"/>
        <v>0</v>
      </c>
      <c r="BL202" s="116" t="s">
        <v>818</v>
      </c>
      <c r="BM202" s="206" t="s">
        <v>1098</v>
      </c>
    </row>
    <row r="203" spans="2:65" s="123" customFormat="1" ht="24.25" customHeight="1">
      <c r="B203" s="194"/>
      <c r="C203" s="195" t="s">
        <v>1099</v>
      </c>
      <c r="D203" s="195" t="s">
        <v>815</v>
      </c>
      <c r="E203" s="196" t="s">
        <v>1100</v>
      </c>
      <c r="F203" s="197" t="s">
        <v>1101</v>
      </c>
      <c r="G203" s="198" t="s">
        <v>861</v>
      </c>
      <c r="H203" s="199">
        <v>1</v>
      </c>
      <c r="I203" s="200"/>
      <c r="J203" s="200">
        <f t="shared" si="20"/>
        <v>0</v>
      </c>
      <c r="K203" s="201"/>
      <c r="L203" s="124"/>
      <c r="M203" s="202" t="s">
        <v>747</v>
      </c>
      <c r="N203" s="203" t="s">
        <v>764</v>
      </c>
      <c r="O203" s="204">
        <v>0.51200000000000001</v>
      </c>
      <c r="P203" s="204">
        <f t="shared" si="21"/>
        <v>0.51200000000000001</v>
      </c>
      <c r="Q203" s="204">
        <v>7.8799999999999999E-3</v>
      </c>
      <c r="R203" s="204">
        <f t="shared" si="22"/>
        <v>7.8799999999999999E-3</v>
      </c>
      <c r="S203" s="204">
        <v>0</v>
      </c>
      <c r="T203" s="205">
        <f t="shared" si="23"/>
        <v>0</v>
      </c>
      <c r="AR203" s="206" t="s">
        <v>818</v>
      </c>
      <c r="AT203" s="206" t="s">
        <v>815</v>
      </c>
      <c r="AU203" s="206" t="s">
        <v>739</v>
      </c>
      <c r="AY203" s="116" t="s">
        <v>811</v>
      </c>
      <c r="BE203" s="207">
        <f t="shared" si="24"/>
        <v>0</v>
      </c>
      <c r="BF203" s="207">
        <f t="shared" si="25"/>
        <v>0</v>
      </c>
      <c r="BG203" s="207">
        <f t="shared" si="26"/>
        <v>0</v>
      </c>
      <c r="BH203" s="207">
        <f t="shared" si="27"/>
        <v>0</v>
      </c>
      <c r="BI203" s="207">
        <f t="shared" si="28"/>
        <v>0</v>
      </c>
      <c r="BJ203" s="116" t="s">
        <v>814</v>
      </c>
      <c r="BK203" s="207">
        <f t="shared" si="29"/>
        <v>0</v>
      </c>
      <c r="BL203" s="116" t="s">
        <v>818</v>
      </c>
      <c r="BM203" s="206" t="s">
        <v>1102</v>
      </c>
    </row>
    <row r="204" spans="2:65" s="123" customFormat="1" ht="24.25" customHeight="1">
      <c r="B204" s="194"/>
      <c r="C204" s="195" t="s">
        <v>1103</v>
      </c>
      <c r="D204" s="195" t="s">
        <v>815</v>
      </c>
      <c r="E204" s="196" t="s">
        <v>1104</v>
      </c>
      <c r="F204" s="197" t="s">
        <v>1105</v>
      </c>
      <c r="G204" s="198" t="s">
        <v>861</v>
      </c>
      <c r="H204" s="199">
        <v>1</v>
      </c>
      <c r="I204" s="200"/>
      <c r="J204" s="200">
        <f t="shared" si="20"/>
        <v>0</v>
      </c>
      <c r="K204" s="201"/>
      <c r="L204" s="124"/>
      <c r="M204" s="202" t="s">
        <v>747</v>
      </c>
      <c r="N204" s="203" t="s">
        <v>764</v>
      </c>
      <c r="O204" s="204">
        <v>0.51200000000000001</v>
      </c>
      <c r="P204" s="204">
        <f t="shared" si="21"/>
        <v>0.51200000000000001</v>
      </c>
      <c r="Q204" s="204">
        <v>2.5400000000000002E-3</v>
      </c>
      <c r="R204" s="204">
        <f t="shared" si="22"/>
        <v>2.5400000000000002E-3</v>
      </c>
      <c r="S204" s="204">
        <v>0</v>
      </c>
      <c r="T204" s="205">
        <f t="shared" si="23"/>
        <v>0</v>
      </c>
      <c r="AR204" s="206" t="s">
        <v>818</v>
      </c>
      <c r="AT204" s="206" t="s">
        <v>815</v>
      </c>
      <c r="AU204" s="206" t="s">
        <v>739</v>
      </c>
      <c r="AY204" s="116" t="s">
        <v>811</v>
      </c>
      <c r="BE204" s="207">
        <f t="shared" si="24"/>
        <v>0</v>
      </c>
      <c r="BF204" s="207">
        <f t="shared" si="25"/>
        <v>0</v>
      </c>
      <c r="BG204" s="207">
        <f t="shared" si="26"/>
        <v>0</v>
      </c>
      <c r="BH204" s="207">
        <f t="shared" si="27"/>
        <v>0</v>
      </c>
      <c r="BI204" s="207">
        <f t="shared" si="28"/>
        <v>0</v>
      </c>
      <c r="BJ204" s="116" t="s">
        <v>814</v>
      </c>
      <c r="BK204" s="207">
        <f t="shared" si="29"/>
        <v>0</v>
      </c>
      <c r="BL204" s="116" t="s">
        <v>818</v>
      </c>
      <c r="BM204" s="206" t="s">
        <v>1106</v>
      </c>
    </row>
    <row r="205" spans="2:65" s="123" customFormat="1" ht="24.25" customHeight="1">
      <c r="B205" s="194"/>
      <c r="C205" s="195" t="s">
        <v>1107</v>
      </c>
      <c r="D205" s="195" t="s">
        <v>815</v>
      </c>
      <c r="E205" s="196" t="s">
        <v>1108</v>
      </c>
      <c r="F205" s="197" t="s">
        <v>1109</v>
      </c>
      <c r="G205" s="198" t="s">
        <v>861</v>
      </c>
      <c r="H205" s="199">
        <v>1</v>
      </c>
      <c r="I205" s="200"/>
      <c r="J205" s="200">
        <f t="shared" si="20"/>
        <v>0</v>
      </c>
      <c r="K205" s="201"/>
      <c r="L205" s="124"/>
      <c r="M205" s="202" t="s">
        <v>747</v>
      </c>
      <c r="N205" s="203" t="s">
        <v>764</v>
      </c>
      <c r="O205" s="204">
        <v>0.97799999999999998</v>
      </c>
      <c r="P205" s="204">
        <f t="shared" si="21"/>
        <v>0.97799999999999998</v>
      </c>
      <c r="Q205" s="204">
        <v>2.2239999999999999E-2</v>
      </c>
      <c r="R205" s="204">
        <f t="shared" si="22"/>
        <v>2.2239999999999999E-2</v>
      </c>
      <c r="S205" s="204">
        <v>0</v>
      </c>
      <c r="T205" s="205">
        <f t="shared" si="23"/>
        <v>0</v>
      </c>
      <c r="AR205" s="206" t="s">
        <v>818</v>
      </c>
      <c r="AT205" s="206" t="s">
        <v>815</v>
      </c>
      <c r="AU205" s="206" t="s">
        <v>739</v>
      </c>
      <c r="AY205" s="116" t="s">
        <v>811</v>
      </c>
      <c r="BE205" s="207">
        <f t="shared" si="24"/>
        <v>0</v>
      </c>
      <c r="BF205" s="207">
        <f t="shared" si="25"/>
        <v>0</v>
      </c>
      <c r="BG205" s="207">
        <f t="shared" si="26"/>
        <v>0</v>
      </c>
      <c r="BH205" s="207">
        <f t="shared" si="27"/>
        <v>0</v>
      </c>
      <c r="BI205" s="207">
        <f t="shared" si="28"/>
        <v>0</v>
      </c>
      <c r="BJ205" s="116" t="s">
        <v>814</v>
      </c>
      <c r="BK205" s="207">
        <f t="shared" si="29"/>
        <v>0</v>
      </c>
      <c r="BL205" s="116" t="s">
        <v>818</v>
      </c>
      <c r="BM205" s="206" t="s">
        <v>1110</v>
      </c>
    </row>
    <row r="206" spans="2:65" s="182" customFormat="1" ht="22.75" customHeight="1">
      <c r="B206" s="183"/>
      <c r="D206" s="184" t="s">
        <v>807</v>
      </c>
      <c r="E206" s="192" t="s">
        <v>1111</v>
      </c>
      <c r="F206" s="192" t="s">
        <v>1112</v>
      </c>
      <c r="J206" s="193">
        <f>BK206</f>
        <v>0</v>
      </c>
      <c r="L206" s="183"/>
      <c r="M206" s="187"/>
      <c r="P206" s="188">
        <f>SUM(P207:P222)</f>
        <v>43.415000000000006</v>
      </c>
      <c r="R206" s="188">
        <f>SUM(R207:R222)</f>
        <v>0.14748</v>
      </c>
      <c r="T206" s="189">
        <f>SUM(T207:T222)</f>
        <v>0</v>
      </c>
      <c r="AR206" s="184" t="s">
        <v>739</v>
      </c>
      <c r="AT206" s="190" t="s">
        <v>807</v>
      </c>
      <c r="AU206" s="190" t="s">
        <v>814</v>
      </c>
      <c r="AY206" s="184" t="s">
        <v>811</v>
      </c>
      <c r="BK206" s="191">
        <f>SUM(BK207:BK222)</f>
        <v>0</v>
      </c>
    </row>
    <row r="207" spans="2:65" s="123" customFormat="1" ht="16.5" customHeight="1">
      <c r="B207" s="194"/>
      <c r="C207" s="195" t="s">
        <v>1113</v>
      </c>
      <c r="D207" s="195" t="s">
        <v>815</v>
      </c>
      <c r="E207" s="196" t="s">
        <v>1114</v>
      </c>
      <c r="F207" s="197" t="s">
        <v>1115</v>
      </c>
      <c r="G207" s="198" t="s">
        <v>84</v>
      </c>
      <c r="H207" s="199">
        <v>5</v>
      </c>
      <c r="I207" s="200"/>
      <c r="J207" s="200">
        <f t="shared" ref="J207:J222" si="30">ROUND(I207*H207,2)</f>
        <v>0</v>
      </c>
      <c r="K207" s="201"/>
      <c r="L207" s="124"/>
      <c r="M207" s="202" t="s">
        <v>747</v>
      </c>
      <c r="N207" s="203" t="s">
        <v>764</v>
      </c>
      <c r="O207" s="204">
        <v>0.78400000000000003</v>
      </c>
      <c r="P207" s="204">
        <f t="shared" ref="P207:P222" si="31">O207*H207</f>
        <v>3.92</v>
      </c>
      <c r="Q207" s="204">
        <v>6.2899999999999996E-3</v>
      </c>
      <c r="R207" s="204">
        <f t="shared" ref="R207:R222" si="32">Q207*H207</f>
        <v>3.1449999999999999E-2</v>
      </c>
      <c r="S207" s="204">
        <v>0</v>
      </c>
      <c r="T207" s="205">
        <f t="shared" ref="T207:T222" si="33">S207*H207</f>
        <v>0</v>
      </c>
      <c r="AR207" s="206" t="s">
        <v>818</v>
      </c>
      <c r="AT207" s="206" t="s">
        <v>815</v>
      </c>
      <c r="AU207" s="206" t="s">
        <v>739</v>
      </c>
      <c r="AY207" s="116" t="s">
        <v>811</v>
      </c>
      <c r="BE207" s="207">
        <f t="shared" ref="BE207:BE222" si="34">IF(N207="základní",J207,0)</f>
        <v>0</v>
      </c>
      <c r="BF207" s="207">
        <f t="shared" ref="BF207:BF222" si="35">IF(N207="snížená",J207,0)</f>
        <v>0</v>
      </c>
      <c r="BG207" s="207">
        <f t="shared" ref="BG207:BG222" si="36">IF(N207="zákl. přenesená",J207,0)</f>
        <v>0</v>
      </c>
      <c r="BH207" s="207">
        <f t="shared" ref="BH207:BH222" si="37">IF(N207="sníž. přenesená",J207,0)</f>
        <v>0</v>
      </c>
      <c r="BI207" s="207">
        <f t="shared" ref="BI207:BI222" si="38">IF(N207="nulová",J207,0)</f>
        <v>0</v>
      </c>
      <c r="BJ207" s="116" t="s">
        <v>814</v>
      </c>
      <c r="BK207" s="207">
        <f t="shared" ref="BK207:BK222" si="39">ROUND(I207*H207,2)</f>
        <v>0</v>
      </c>
      <c r="BL207" s="116" t="s">
        <v>818</v>
      </c>
      <c r="BM207" s="206" t="s">
        <v>1116</v>
      </c>
    </row>
    <row r="208" spans="2:65" s="123" customFormat="1" ht="21.75" customHeight="1">
      <c r="B208" s="194"/>
      <c r="C208" s="195" t="s">
        <v>1117</v>
      </c>
      <c r="D208" s="195" t="s">
        <v>815</v>
      </c>
      <c r="E208" s="196" t="s">
        <v>1118</v>
      </c>
      <c r="F208" s="197" t="s">
        <v>1119</v>
      </c>
      <c r="G208" s="198" t="s">
        <v>45</v>
      </c>
      <c r="H208" s="199">
        <v>6</v>
      </c>
      <c r="I208" s="200"/>
      <c r="J208" s="200">
        <f t="shared" si="30"/>
        <v>0</v>
      </c>
      <c r="K208" s="201"/>
      <c r="L208" s="124"/>
      <c r="M208" s="202" t="s">
        <v>747</v>
      </c>
      <c r="N208" s="203" t="s">
        <v>764</v>
      </c>
      <c r="O208" s="204">
        <v>0.96799999999999997</v>
      </c>
      <c r="P208" s="204">
        <f t="shared" si="31"/>
        <v>5.8079999999999998</v>
      </c>
      <c r="Q208" s="204">
        <v>0</v>
      </c>
      <c r="R208" s="204">
        <f t="shared" si="32"/>
        <v>0</v>
      </c>
      <c r="S208" s="204">
        <v>0</v>
      </c>
      <c r="T208" s="205">
        <f t="shared" si="33"/>
        <v>0</v>
      </c>
      <c r="AR208" s="206" t="s">
        <v>818</v>
      </c>
      <c r="AT208" s="206" t="s">
        <v>815</v>
      </c>
      <c r="AU208" s="206" t="s">
        <v>739</v>
      </c>
      <c r="AY208" s="116" t="s">
        <v>811</v>
      </c>
      <c r="BE208" s="207">
        <f t="shared" si="34"/>
        <v>0</v>
      </c>
      <c r="BF208" s="207">
        <f t="shared" si="35"/>
        <v>0</v>
      </c>
      <c r="BG208" s="207">
        <f t="shared" si="36"/>
        <v>0</v>
      </c>
      <c r="BH208" s="207">
        <f t="shared" si="37"/>
        <v>0</v>
      </c>
      <c r="BI208" s="207">
        <f t="shared" si="38"/>
        <v>0</v>
      </c>
      <c r="BJ208" s="116" t="s">
        <v>814</v>
      </c>
      <c r="BK208" s="207">
        <f t="shared" si="39"/>
        <v>0</v>
      </c>
      <c r="BL208" s="116" t="s">
        <v>818</v>
      </c>
      <c r="BM208" s="206" t="s">
        <v>1120</v>
      </c>
    </row>
    <row r="209" spans="2:65" s="123" customFormat="1" ht="21.75" customHeight="1">
      <c r="B209" s="194"/>
      <c r="C209" s="195" t="s">
        <v>1121</v>
      </c>
      <c r="D209" s="195" t="s">
        <v>815</v>
      </c>
      <c r="E209" s="196" t="s">
        <v>1122</v>
      </c>
      <c r="F209" s="197" t="s">
        <v>1123</v>
      </c>
      <c r="G209" s="198" t="s">
        <v>84</v>
      </c>
      <c r="H209" s="199">
        <v>8</v>
      </c>
      <c r="I209" s="200"/>
      <c r="J209" s="200">
        <f t="shared" si="30"/>
        <v>0</v>
      </c>
      <c r="K209" s="201"/>
      <c r="L209" s="124"/>
      <c r="M209" s="202" t="s">
        <v>747</v>
      </c>
      <c r="N209" s="203" t="s">
        <v>764</v>
      </c>
      <c r="O209" s="204">
        <v>0.91900000000000004</v>
      </c>
      <c r="P209" s="204">
        <f t="shared" si="31"/>
        <v>7.3520000000000003</v>
      </c>
      <c r="Q209" s="204">
        <v>7.92E-3</v>
      </c>
      <c r="R209" s="204">
        <f t="shared" si="32"/>
        <v>6.336E-2</v>
      </c>
      <c r="S209" s="204">
        <v>0</v>
      </c>
      <c r="T209" s="205">
        <f t="shared" si="33"/>
        <v>0</v>
      </c>
      <c r="AR209" s="206" t="s">
        <v>818</v>
      </c>
      <c r="AT209" s="206" t="s">
        <v>815</v>
      </c>
      <c r="AU209" s="206" t="s">
        <v>739</v>
      </c>
      <c r="AY209" s="116" t="s">
        <v>811</v>
      </c>
      <c r="BE209" s="207">
        <f t="shared" si="34"/>
        <v>0</v>
      </c>
      <c r="BF209" s="207">
        <f t="shared" si="35"/>
        <v>0</v>
      </c>
      <c r="BG209" s="207">
        <f t="shared" si="36"/>
        <v>0</v>
      </c>
      <c r="BH209" s="207">
        <f t="shared" si="37"/>
        <v>0</v>
      </c>
      <c r="BI209" s="207">
        <f t="shared" si="38"/>
        <v>0</v>
      </c>
      <c r="BJ209" s="116" t="s">
        <v>814</v>
      </c>
      <c r="BK209" s="207">
        <f t="shared" si="39"/>
        <v>0</v>
      </c>
      <c r="BL209" s="116" t="s">
        <v>818</v>
      </c>
      <c r="BM209" s="206" t="s">
        <v>1124</v>
      </c>
    </row>
    <row r="210" spans="2:65" s="123" customFormat="1" ht="16.5" customHeight="1">
      <c r="B210" s="194"/>
      <c r="C210" s="195" t="s">
        <v>1125</v>
      </c>
      <c r="D210" s="195" t="s">
        <v>815</v>
      </c>
      <c r="E210" s="196" t="s">
        <v>1126</v>
      </c>
      <c r="F210" s="197" t="s">
        <v>1127</v>
      </c>
      <c r="G210" s="198" t="s">
        <v>84</v>
      </c>
      <c r="H210" s="199">
        <v>6</v>
      </c>
      <c r="I210" s="200"/>
      <c r="J210" s="200">
        <f t="shared" si="30"/>
        <v>0</v>
      </c>
      <c r="K210" s="201"/>
      <c r="L210" s="124"/>
      <c r="M210" s="202" t="s">
        <v>747</v>
      </c>
      <c r="N210" s="203" t="s">
        <v>764</v>
      </c>
      <c r="O210" s="204">
        <v>3.2000000000000001E-2</v>
      </c>
      <c r="P210" s="204">
        <f t="shared" si="31"/>
        <v>0.192</v>
      </c>
      <c r="Q210" s="204">
        <v>0</v>
      </c>
      <c r="R210" s="204">
        <f t="shared" si="32"/>
        <v>0</v>
      </c>
      <c r="S210" s="204">
        <v>0</v>
      </c>
      <c r="T210" s="205">
        <f t="shared" si="33"/>
        <v>0</v>
      </c>
      <c r="AR210" s="206" t="s">
        <v>818</v>
      </c>
      <c r="AT210" s="206" t="s">
        <v>815</v>
      </c>
      <c r="AU210" s="206" t="s">
        <v>739</v>
      </c>
      <c r="AY210" s="116" t="s">
        <v>811</v>
      </c>
      <c r="BE210" s="207">
        <f t="shared" si="34"/>
        <v>0</v>
      </c>
      <c r="BF210" s="207">
        <f t="shared" si="35"/>
        <v>0</v>
      </c>
      <c r="BG210" s="207">
        <f t="shared" si="36"/>
        <v>0</v>
      </c>
      <c r="BH210" s="207">
        <f t="shared" si="37"/>
        <v>0</v>
      </c>
      <c r="BI210" s="207">
        <f t="shared" si="38"/>
        <v>0</v>
      </c>
      <c r="BJ210" s="116" t="s">
        <v>814</v>
      </c>
      <c r="BK210" s="207">
        <f t="shared" si="39"/>
        <v>0</v>
      </c>
      <c r="BL210" s="116" t="s">
        <v>818</v>
      </c>
      <c r="BM210" s="206" t="s">
        <v>1128</v>
      </c>
    </row>
    <row r="211" spans="2:65" s="123" customFormat="1" ht="16.5" customHeight="1">
      <c r="B211" s="194"/>
      <c r="C211" s="195" t="s">
        <v>1129</v>
      </c>
      <c r="D211" s="195" t="s">
        <v>815</v>
      </c>
      <c r="E211" s="196" t="s">
        <v>1130</v>
      </c>
      <c r="F211" s="197" t="s">
        <v>1131</v>
      </c>
      <c r="G211" s="198" t="s">
        <v>84</v>
      </c>
      <c r="H211" s="199">
        <v>8</v>
      </c>
      <c r="I211" s="200"/>
      <c r="J211" s="200">
        <f t="shared" si="30"/>
        <v>0</v>
      </c>
      <c r="K211" s="201"/>
      <c r="L211" s="124"/>
      <c r="M211" s="202" t="s">
        <v>747</v>
      </c>
      <c r="N211" s="203" t="s">
        <v>764</v>
      </c>
      <c r="O211" s="204">
        <v>4.2000000000000003E-2</v>
      </c>
      <c r="P211" s="204">
        <f t="shared" si="31"/>
        <v>0.33600000000000002</v>
      </c>
      <c r="Q211" s="204">
        <v>0</v>
      </c>
      <c r="R211" s="204">
        <f t="shared" si="32"/>
        <v>0</v>
      </c>
      <c r="S211" s="204">
        <v>0</v>
      </c>
      <c r="T211" s="205">
        <f t="shared" si="33"/>
        <v>0</v>
      </c>
      <c r="AR211" s="206" t="s">
        <v>818</v>
      </c>
      <c r="AT211" s="206" t="s">
        <v>815</v>
      </c>
      <c r="AU211" s="206" t="s">
        <v>739</v>
      </c>
      <c r="AY211" s="116" t="s">
        <v>811</v>
      </c>
      <c r="BE211" s="207">
        <f t="shared" si="34"/>
        <v>0</v>
      </c>
      <c r="BF211" s="207">
        <f t="shared" si="35"/>
        <v>0</v>
      </c>
      <c r="BG211" s="207">
        <f t="shared" si="36"/>
        <v>0</v>
      </c>
      <c r="BH211" s="207">
        <f t="shared" si="37"/>
        <v>0</v>
      </c>
      <c r="BI211" s="207">
        <f t="shared" si="38"/>
        <v>0</v>
      </c>
      <c r="BJ211" s="116" t="s">
        <v>814</v>
      </c>
      <c r="BK211" s="207">
        <f t="shared" si="39"/>
        <v>0</v>
      </c>
      <c r="BL211" s="116" t="s">
        <v>818</v>
      </c>
      <c r="BM211" s="206" t="s">
        <v>1132</v>
      </c>
    </row>
    <row r="212" spans="2:65" s="123" customFormat="1" ht="16.5" customHeight="1">
      <c r="B212" s="194"/>
      <c r="C212" s="195" t="s">
        <v>1133</v>
      </c>
      <c r="D212" s="195" t="s">
        <v>815</v>
      </c>
      <c r="E212" s="196" t="s">
        <v>1134</v>
      </c>
      <c r="F212" s="197" t="s">
        <v>1135</v>
      </c>
      <c r="G212" s="198" t="s">
        <v>84</v>
      </c>
      <c r="H212" s="199">
        <v>10</v>
      </c>
      <c r="I212" s="200"/>
      <c r="J212" s="200">
        <f t="shared" si="30"/>
        <v>0</v>
      </c>
      <c r="K212" s="201"/>
      <c r="L212" s="124"/>
      <c r="M212" s="202" t="s">
        <v>747</v>
      </c>
      <c r="N212" s="203" t="s">
        <v>764</v>
      </c>
      <c r="O212" s="204">
        <v>0.215</v>
      </c>
      <c r="P212" s="204">
        <f t="shared" si="31"/>
        <v>2.15</v>
      </c>
      <c r="Q212" s="204">
        <v>6.9999999999999999E-4</v>
      </c>
      <c r="R212" s="204">
        <f t="shared" si="32"/>
        <v>7.0000000000000001E-3</v>
      </c>
      <c r="S212" s="204">
        <v>0</v>
      </c>
      <c r="T212" s="205">
        <f t="shared" si="33"/>
        <v>0</v>
      </c>
      <c r="AR212" s="206" t="s">
        <v>818</v>
      </c>
      <c r="AT212" s="206" t="s">
        <v>815</v>
      </c>
      <c r="AU212" s="206" t="s">
        <v>739</v>
      </c>
      <c r="AY212" s="116" t="s">
        <v>811</v>
      </c>
      <c r="BE212" s="207">
        <f t="shared" si="34"/>
        <v>0</v>
      </c>
      <c r="BF212" s="207">
        <f t="shared" si="35"/>
        <v>0</v>
      </c>
      <c r="BG212" s="207">
        <f t="shared" si="36"/>
        <v>0</v>
      </c>
      <c r="BH212" s="207">
        <f t="shared" si="37"/>
        <v>0</v>
      </c>
      <c r="BI212" s="207">
        <f t="shared" si="38"/>
        <v>0</v>
      </c>
      <c r="BJ212" s="116" t="s">
        <v>814</v>
      </c>
      <c r="BK212" s="207">
        <f t="shared" si="39"/>
        <v>0</v>
      </c>
      <c r="BL212" s="116" t="s">
        <v>818</v>
      </c>
      <c r="BM212" s="206" t="s">
        <v>1136</v>
      </c>
    </row>
    <row r="213" spans="2:65" s="123" customFormat="1" ht="16.5" customHeight="1">
      <c r="B213" s="194"/>
      <c r="C213" s="195" t="s">
        <v>1137</v>
      </c>
      <c r="D213" s="195" t="s">
        <v>815</v>
      </c>
      <c r="E213" s="196" t="s">
        <v>1138</v>
      </c>
      <c r="F213" s="197" t="s">
        <v>1139</v>
      </c>
      <c r="G213" s="198" t="s">
        <v>84</v>
      </c>
      <c r="H213" s="199">
        <v>15</v>
      </c>
      <c r="I213" s="200"/>
      <c r="J213" s="200">
        <f t="shared" si="30"/>
        <v>0</v>
      </c>
      <c r="K213" s="201"/>
      <c r="L213" s="124"/>
      <c r="M213" s="202" t="s">
        <v>747</v>
      </c>
      <c r="N213" s="203" t="s">
        <v>764</v>
      </c>
      <c r="O213" s="204">
        <v>0.219</v>
      </c>
      <c r="P213" s="204">
        <f t="shared" si="31"/>
        <v>3.2850000000000001</v>
      </c>
      <c r="Q213" s="204">
        <v>1.24E-3</v>
      </c>
      <c r="R213" s="204">
        <f t="shared" si="32"/>
        <v>1.8599999999999998E-2</v>
      </c>
      <c r="S213" s="204">
        <v>0</v>
      </c>
      <c r="T213" s="205">
        <f t="shared" si="33"/>
        <v>0</v>
      </c>
      <c r="AR213" s="206" t="s">
        <v>818</v>
      </c>
      <c r="AT213" s="206" t="s">
        <v>815</v>
      </c>
      <c r="AU213" s="206" t="s">
        <v>739</v>
      </c>
      <c r="AY213" s="116" t="s">
        <v>811</v>
      </c>
      <c r="BE213" s="207">
        <f t="shared" si="34"/>
        <v>0</v>
      </c>
      <c r="BF213" s="207">
        <f t="shared" si="35"/>
        <v>0</v>
      </c>
      <c r="BG213" s="207">
        <f t="shared" si="36"/>
        <v>0</v>
      </c>
      <c r="BH213" s="207">
        <f t="shared" si="37"/>
        <v>0</v>
      </c>
      <c r="BI213" s="207">
        <f t="shared" si="38"/>
        <v>0</v>
      </c>
      <c r="BJ213" s="116" t="s">
        <v>814</v>
      </c>
      <c r="BK213" s="207">
        <f t="shared" si="39"/>
        <v>0</v>
      </c>
      <c r="BL213" s="116" t="s">
        <v>818</v>
      </c>
      <c r="BM213" s="206" t="s">
        <v>1140</v>
      </c>
    </row>
    <row r="214" spans="2:65" s="123" customFormat="1" ht="16.5" customHeight="1">
      <c r="B214" s="194"/>
      <c r="C214" s="195" t="s">
        <v>1141</v>
      </c>
      <c r="D214" s="195" t="s">
        <v>815</v>
      </c>
      <c r="E214" s="196" t="s">
        <v>1142</v>
      </c>
      <c r="F214" s="197" t="s">
        <v>1143</v>
      </c>
      <c r="G214" s="198" t="s">
        <v>84</v>
      </c>
      <c r="H214" s="199">
        <v>15</v>
      </c>
      <c r="I214" s="200"/>
      <c r="J214" s="200">
        <f t="shared" si="30"/>
        <v>0</v>
      </c>
      <c r="K214" s="201"/>
      <c r="L214" s="124"/>
      <c r="M214" s="202" t="s">
        <v>747</v>
      </c>
      <c r="N214" s="203" t="s">
        <v>764</v>
      </c>
      <c r="O214" s="204">
        <v>0.222</v>
      </c>
      <c r="P214" s="204">
        <f t="shared" si="31"/>
        <v>3.33</v>
      </c>
      <c r="Q214" s="204">
        <v>1.6199999999999999E-3</v>
      </c>
      <c r="R214" s="204">
        <f t="shared" si="32"/>
        <v>2.4299999999999999E-2</v>
      </c>
      <c r="S214" s="204">
        <v>0</v>
      </c>
      <c r="T214" s="205">
        <f t="shared" si="33"/>
        <v>0</v>
      </c>
      <c r="AR214" s="206" t="s">
        <v>818</v>
      </c>
      <c r="AT214" s="206" t="s">
        <v>815</v>
      </c>
      <c r="AU214" s="206" t="s">
        <v>739</v>
      </c>
      <c r="AY214" s="116" t="s">
        <v>811</v>
      </c>
      <c r="BE214" s="207">
        <f t="shared" si="34"/>
        <v>0</v>
      </c>
      <c r="BF214" s="207">
        <f t="shared" si="35"/>
        <v>0</v>
      </c>
      <c r="BG214" s="207">
        <f t="shared" si="36"/>
        <v>0</v>
      </c>
      <c r="BH214" s="207">
        <f t="shared" si="37"/>
        <v>0</v>
      </c>
      <c r="BI214" s="207">
        <f t="shared" si="38"/>
        <v>0</v>
      </c>
      <c r="BJ214" s="116" t="s">
        <v>814</v>
      </c>
      <c r="BK214" s="207">
        <f t="shared" si="39"/>
        <v>0</v>
      </c>
      <c r="BL214" s="116" t="s">
        <v>818</v>
      </c>
      <c r="BM214" s="206" t="s">
        <v>1144</v>
      </c>
    </row>
    <row r="215" spans="2:65" s="123" customFormat="1" ht="16.5" customHeight="1">
      <c r="B215" s="194"/>
      <c r="C215" s="195" t="s">
        <v>1145</v>
      </c>
      <c r="D215" s="195" t="s">
        <v>815</v>
      </c>
      <c r="E215" s="196" t="s">
        <v>1146</v>
      </c>
      <c r="F215" s="197" t="s">
        <v>1147</v>
      </c>
      <c r="G215" s="198" t="s">
        <v>84</v>
      </c>
      <c r="H215" s="199">
        <v>10</v>
      </c>
      <c r="I215" s="200"/>
      <c r="J215" s="200">
        <f t="shared" si="30"/>
        <v>0</v>
      </c>
      <c r="K215" s="201"/>
      <c r="L215" s="124"/>
      <c r="M215" s="202" t="s">
        <v>747</v>
      </c>
      <c r="N215" s="203" t="s">
        <v>764</v>
      </c>
      <c r="O215" s="204">
        <v>0.23</v>
      </c>
      <c r="P215" s="204">
        <f t="shared" si="31"/>
        <v>2.3000000000000003</v>
      </c>
      <c r="Q215" s="204">
        <v>3.0000000000000001E-5</v>
      </c>
      <c r="R215" s="204">
        <f t="shared" si="32"/>
        <v>3.0000000000000003E-4</v>
      </c>
      <c r="S215" s="204">
        <v>0</v>
      </c>
      <c r="T215" s="205">
        <f t="shared" si="33"/>
        <v>0</v>
      </c>
      <c r="AR215" s="206" t="s">
        <v>818</v>
      </c>
      <c r="AT215" s="206" t="s">
        <v>815</v>
      </c>
      <c r="AU215" s="206" t="s">
        <v>739</v>
      </c>
      <c r="AY215" s="116" t="s">
        <v>811</v>
      </c>
      <c r="BE215" s="207">
        <f t="shared" si="34"/>
        <v>0</v>
      </c>
      <c r="BF215" s="207">
        <f t="shared" si="35"/>
        <v>0</v>
      </c>
      <c r="BG215" s="207">
        <f t="shared" si="36"/>
        <v>0</v>
      </c>
      <c r="BH215" s="207">
        <f t="shared" si="37"/>
        <v>0</v>
      </c>
      <c r="BI215" s="207">
        <f t="shared" si="38"/>
        <v>0</v>
      </c>
      <c r="BJ215" s="116" t="s">
        <v>814</v>
      </c>
      <c r="BK215" s="207">
        <f t="shared" si="39"/>
        <v>0</v>
      </c>
      <c r="BL215" s="116" t="s">
        <v>818</v>
      </c>
      <c r="BM215" s="206" t="s">
        <v>1148</v>
      </c>
    </row>
    <row r="216" spans="2:65" s="123" customFormat="1" ht="16.5" customHeight="1">
      <c r="B216" s="194"/>
      <c r="C216" s="195" t="s">
        <v>1149</v>
      </c>
      <c r="D216" s="195" t="s">
        <v>815</v>
      </c>
      <c r="E216" s="196" t="s">
        <v>1150</v>
      </c>
      <c r="F216" s="197" t="s">
        <v>1151</v>
      </c>
      <c r="G216" s="198" t="s">
        <v>84</v>
      </c>
      <c r="H216" s="199">
        <v>15</v>
      </c>
      <c r="I216" s="200"/>
      <c r="J216" s="200">
        <f t="shared" si="30"/>
        <v>0</v>
      </c>
      <c r="K216" s="201"/>
      <c r="L216" s="124"/>
      <c r="M216" s="202" t="s">
        <v>747</v>
      </c>
      <c r="N216" s="203" t="s">
        <v>764</v>
      </c>
      <c r="O216" s="204">
        <v>0.25</v>
      </c>
      <c r="P216" s="204">
        <f t="shared" si="31"/>
        <v>3.75</v>
      </c>
      <c r="Q216" s="204">
        <v>5.0000000000000002E-5</v>
      </c>
      <c r="R216" s="204">
        <f t="shared" si="32"/>
        <v>7.5000000000000002E-4</v>
      </c>
      <c r="S216" s="204">
        <v>0</v>
      </c>
      <c r="T216" s="205">
        <f t="shared" si="33"/>
        <v>0</v>
      </c>
      <c r="AR216" s="206" t="s">
        <v>818</v>
      </c>
      <c r="AT216" s="206" t="s">
        <v>815</v>
      </c>
      <c r="AU216" s="206" t="s">
        <v>739</v>
      </c>
      <c r="AY216" s="116" t="s">
        <v>811</v>
      </c>
      <c r="BE216" s="207">
        <f t="shared" si="34"/>
        <v>0</v>
      </c>
      <c r="BF216" s="207">
        <f t="shared" si="35"/>
        <v>0</v>
      </c>
      <c r="BG216" s="207">
        <f t="shared" si="36"/>
        <v>0</v>
      </c>
      <c r="BH216" s="207">
        <f t="shared" si="37"/>
        <v>0</v>
      </c>
      <c r="BI216" s="207">
        <f t="shared" si="38"/>
        <v>0</v>
      </c>
      <c r="BJ216" s="116" t="s">
        <v>814</v>
      </c>
      <c r="BK216" s="207">
        <f t="shared" si="39"/>
        <v>0</v>
      </c>
      <c r="BL216" s="116" t="s">
        <v>818</v>
      </c>
      <c r="BM216" s="206" t="s">
        <v>1152</v>
      </c>
    </row>
    <row r="217" spans="2:65" s="123" customFormat="1" ht="16.5" customHeight="1">
      <c r="B217" s="194"/>
      <c r="C217" s="195" t="s">
        <v>1153</v>
      </c>
      <c r="D217" s="195" t="s">
        <v>815</v>
      </c>
      <c r="E217" s="196" t="s">
        <v>1154</v>
      </c>
      <c r="F217" s="197" t="s">
        <v>1155</v>
      </c>
      <c r="G217" s="198" t="s">
        <v>84</v>
      </c>
      <c r="H217" s="199">
        <v>15</v>
      </c>
      <c r="I217" s="200"/>
      <c r="J217" s="200">
        <f t="shared" si="30"/>
        <v>0</v>
      </c>
      <c r="K217" s="201"/>
      <c r="L217" s="124"/>
      <c r="M217" s="202" t="s">
        <v>747</v>
      </c>
      <c r="N217" s="203" t="s">
        <v>764</v>
      </c>
      <c r="O217" s="204">
        <v>0.27</v>
      </c>
      <c r="P217" s="204">
        <f t="shared" si="31"/>
        <v>4.0500000000000007</v>
      </c>
      <c r="Q217" s="204">
        <v>6.0000000000000002E-5</v>
      </c>
      <c r="R217" s="204">
        <f t="shared" si="32"/>
        <v>8.9999999999999998E-4</v>
      </c>
      <c r="S217" s="204">
        <v>0</v>
      </c>
      <c r="T217" s="205">
        <f t="shared" si="33"/>
        <v>0</v>
      </c>
      <c r="AR217" s="206" t="s">
        <v>818</v>
      </c>
      <c r="AT217" s="206" t="s">
        <v>815</v>
      </c>
      <c r="AU217" s="206" t="s">
        <v>739</v>
      </c>
      <c r="AY217" s="116" t="s">
        <v>811</v>
      </c>
      <c r="BE217" s="207">
        <f t="shared" si="34"/>
        <v>0</v>
      </c>
      <c r="BF217" s="207">
        <f t="shared" si="35"/>
        <v>0</v>
      </c>
      <c r="BG217" s="207">
        <f t="shared" si="36"/>
        <v>0</v>
      </c>
      <c r="BH217" s="207">
        <f t="shared" si="37"/>
        <v>0</v>
      </c>
      <c r="BI217" s="207">
        <f t="shared" si="38"/>
        <v>0</v>
      </c>
      <c r="BJ217" s="116" t="s">
        <v>814</v>
      </c>
      <c r="BK217" s="207">
        <f t="shared" si="39"/>
        <v>0</v>
      </c>
      <c r="BL217" s="116" t="s">
        <v>818</v>
      </c>
      <c r="BM217" s="206" t="s">
        <v>1156</v>
      </c>
    </row>
    <row r="218" spans="2:65" s="123" customFormat="1" ht="16.5" customHeight="1">
      <c r="B218" s="194"/>
      <c r="C218" s="195" t="s">
        <v>1157</v>
      </c>
      <c r="D218" s="195" t="s">
        <v>815</v>
      </c>
      <c r="E218" s="196" t="s">
        <v>1158</v>
      </c>
      <c r="F218" s="197" t="s">
        <v>1159</v>
      </c>
      <c r="G218" s="198" t="s">
        <v>45</v>
      </c>
      <c r="H218" s="199">
        <v>2</v>
      </c>
      <c r="I218" s="200"/>
      <c r="J218" s="200">
        <f t="shared" si="30"/>
        <v>0</v>
      </c>
      <c r="K218" s="201"/>
      <c r="L218" s="124"/>
      <c r="M218" s="202" t="s">
        <v>747</v>
      </c>
      <c r="N218" s="203" t="s">
        <v>764</v>
      </c>
      <c r="O218" s="204">
        <v>0.35</v>
      </c>
      <c r="P218" s="204">
        <f t="shared" si="31"/>
        <v>0.7</v>
      </c>
      <c r="Q218" s="204">
        <v>3.0000000000000001E-5</v>
      </c>
      <c r="R218" s="204">
        <f t="shared" si="32"/>
        <v>6.0000000000000002E-5</v>
      </c>
      <c r="S218" s="204">
        <v>0</v>
      </c>
      <c r="T218" s="205">
        <f t="shared" si="33"/>
        <v>0</v>
      </c>
      <c r="AR218" s="206" t="s">
        <v>818</v>
      </c>
      <c r="AT218" s="206" t="s">
        <v>815</v>
      </c>
      <c r="AU218" s="206" t="s">
        <v>739</v>
      </c>
      <c r="AY218" s="116" t="s">
        <v>811</v>
      </c>
      <c r="BE218" s="207">
        <f t="shared" si="34"/>
        <v>0</v>
      </c>
      <c r="BF218" s="207">
        <f t="shared" si="35"/>
        <v>0</v>
      </c>
      <c r="BG218" s="207">
        <f t="shared" si="36"/>
        <v>0</v>
      </c>
      <c r="BH218" s="207">
        <f t="shared" si="37"/>
        <v>0</v>
      </c>
      <c r="BI218" s="207">
        <f t="shared" si="38"/>
        <v>0</v>
      </c>
      <c r="BJ218" s="116" t="s">
        <v>814</v>
      </c>
      <c r="BK218" s="207">
        <f t="shared" si="39"/>
        <v>0</v>
      </c>
      <c r="BL218" s="116" t="s">
        <v>818</v>
      </c>
      <c r="BM218" s="206" t="s">
        <v>1160</v>
      </c>
    </row>
    <row r="219" spans="2:65" s="123" customFormat="1" ht="16.5" customHeight="1">
      <c r="B219" s="194"/>
      <c r="C219" s="195" t="s">
        <v>1161</v>
      </c>
      <c r="D219" s="195" t="s">
        <v>815</v>
      </c>
      <c r="E219" s="196" t="s">
        <v>1162</v>
      </c>
      <c r="F219" s="197" t="s">
        <v>1163</v>
      </c>
      <c r="G219" s="198" t="s">
        <v>45</v>
      </c>
      <c r="H219" s="199">
        <v>2</v>
      </c>
      <c r="I219" s="200"/>
      <c r="J219" s="200">
        <f t="shared" si="30"/>
        <v>0</v>
      </c>
      <c r="K219" s="201"/>
      <c r="L219" s="124"/>
      <c r="M219" s="202" t="s">
        <v>747</v>
      </c>
      <c r="N219" s="203" t="s">
        <v>764</v>
      </c>
      <c r="O219" s="204">
        <v>0.35899999999999999</v>
      </c>
      <c r="P219" s="204">
        <f t="shared" si="31"/>
        <v>0.71799999999999997</v>
      </c>
      <c r="Q219" s="204">
        <v>5.0000000000000002E-5</v>
      </c>
      <c r="R219" s="204">
        <f t="shared" si="32"/>
        <v>1E-4</v>
      </c>
      <c r="S219" s="204">
        <v>0</v>
      </c>
      <c r="T219" s="205">
        <f t="shared" si="33"/>
        <v>0</v>
      </c>
      <c r="AR219" s="206" t="s">
        <v>818</v>
      </c>
      <c r="AT219" s="206" t="s">
        <v>815</v>
      </c>
      <c r="AU219" s="206" t="s">
        <v>739</v>
      </c>
      <c r="AY219" s="116" t="s">
        <v>811</v>
      </c>
      <c r="BE219" s="207">
        <f t="shared" si="34"/>
        <v>0</v>
      </c>
      <c r="BF219" s="207">
        <f t="shared" si="35"/>
        <v>0</v>
      </c>
      <c r="BG219" s="207">
        <f t="shared" si="36"/>
        <v>0</v>
      </c>
      <c r="BH219" s="207">
        <f t="shared" si="37"/>
        <v>0</v>
      </c>
      <c r="BI219" s="207">
        <f t="shared" si="38"/>
        <v>0</v>
      </c>
      <c r="BJ219" s="116" t="s">
        <v>814</v>
      </c>
      <c r="BK219" s="207">
        <f t="shared" si="39"/>
        <v>0</v>
      </c>
      <c r="BL219" s="116" t="s">
        <v>818</v>
      </c>
      <c r="BM219" s="206" t="s">
        <v>1164</v>
      </c>
    </row>
    <row r="220" spans="2:65" s="123" customFormat="1" ht="16.5" customHeight="1">
      <c r="B220" s="194"/>
      <c r="C220" s="195" t="s">
        <v>1165</v>
      </c>
      <c r="D220" s="195" t="s">
        <v>815</v>
      </c>
      <c r="E220" s="196" t="s">
        <v>1166</v>
      </c>
      <c r="F220" s="197" t="s">
        <v>1167</v>
      </c>
      <c r="G220" s="198" t="s">
        <v>45</v>
      </c>
      <c r="H220" s="199">
        <v>11</v>
      </c>
      <c r="I220" s="200"/>
      <c r="J220" s="200">
        <f t="shared" si="30"/>
        <v>0</v>
      </c>
      <c r="K220" s="201"/>
      <c r="L220" s="124"/>
      <c r="M220" s="202" t="s">
        <v>747</v>
      </c>
      <c r="N220" s="203" t="s">
        <v>764</v>
      </c>
      <c r="O220" s="204">
        <v>0.36399999999999999</v>
      </c>
      <c r="P220" s="204">
        <f t="shared" si="31"/>
        <v>4.0039999999999996</v>
      </c>
      <c r="Q220" s="204">
        <v>6.0000000000000002E-5</v>
      </c>
      <c r="R220" s="204">
        <f t="shared" si="32"/>
        <v>6.6E-4</v>
      </c>
      <c r="S220" s="204">
        <v>0</v>
      </c>
      <c r="T220" s="205">
        <f t="shared" si="33"/>
        <v>0</v>
      </c>
      <c r="AR220" s="206" t="s">
        <v>818</v>
      </c>
      <c r="AT220" s="206" t="s">
        <v>815</v>
      </c>
      <c r="AU220" s="206" t="s">
        <v>739</v>
      </c>
      <c r="AY220" s="116" t="s">
        <v>811</v>
      </c>
      <c r="BE220" s="207">
        <f t="shared" si="34"/>
        <v>0</v>
      </c>
      <c r="BF220" s="207">
        <f t="shared" si="35"/>
        <v>0</v>
      </c>
      <c r="BG220" s="207">
        <f t="shared" si="36"/>
        <v>0</v>
      </c>
      <c r="BH220" s="207">
        <f t="shared" si="37"/>
        <v>0</v>
      </c>
      <c r="BI220" s="207">
        <f t="shared" si="38"/>
        <v>0</v>
      </c>
      <c r="BJ220" s="116" t="s">
        <v>814</v>
      </c>
      <c r="BK220" s="207">
        <f t="shared" si="39"/>
        <v>0</v>
      </c>
      <c r="BL220" s="116" t="s">
        <v>818</v>
      </c>
      <c r="BM220" s="206" t="s">
        <v>1168</v>
      </c>
    </row>
    <row r="221" spans="2:65" s="123" customFormat="1" ht="16.5" customHeight="1">
      <c r="B221" s="194"/>
      <c r="C221" s="195" t="s">
        <v>1169</v>
      </c>
      <c r="D221" s="195" t="s">
        <v>815</v>
      </c>
      <c r="E221" s="196" t="s">
        <v>1170</v>
      </c>
      <c r="F221" s="197" t="s">
        <v>1171</v>
      </c>
      <c r="G221" s="198" t="s">
        <v>84</v>
      </c>
      <c r="H221" s="199">
        <v>40</v>
      </c>
      <c r="I221" s="200"/>
      <c r="J221" s="200">
        <f t="shared" si="30"/>
        <v>0</v>
      </c>
      <c r="K221" s="201"/>
      <c r="L221" s="124"/>
      <c r="M221" s="202" t="s">
        <v>747</v>
      </c>
      <c r="N221" s="203" t="s">
        <v>764</v>
      </c>
      <c r="O221" s="204">
        <v>3.7999999999999999E-2</v>
      </c>
      <c r="P221" s="204">
        <f t="shared" si="31"/>
        <v>1.52</v>
      </c>
      <c r="Q221" s="204">
        <v>0</v>
      </c>
      <c r="R221" s="204">
        <f t="shared" si="32"/>
        <v>0</v>
      </c>
      <c r="S221" s="204">
        <v>0</v>
      </c>
      <c r="T221" s="205">
        <f t="shared" si="33"/>
        <v>0</v>
      </c>
      <c r="AR221" s="206" t="s">
        <v>818</v>
      </c>
      <c r="AT221" s="206" t="s">
        <v>815</v>
      </c>
      <c r="AU221" s="206" t="s">
        <v>739</v>
      </c>
      <c r="AY221" s="116" t="s">
        <v>811</v>
      </c>
      <c r="BE221" s="207">
        <f t="shared" si="34"/>
        <v>0</v>
      </c>
      <c r="BF221" s="207">
        <f t="shared" si="35"/>
        <v>0</v>
      </c>
      <c r="BG221" s="207">
        <f t="shared" si="36"/>
        <v>0</v>
      </c>
      <c r="BH221" s="207">
        <f t="shared" si="37"/>
        <v>0</v>
      </c>
      <c r="BI221" s="207">
        <f t="shared" si="38"/>
        <v>0</v>
      </c>
      <c r="BJ221" s="116" t="s">
        <v>814</v>
      </c>
      <c r="BK221" s="207">
        <f t="shared" si="39"/>
        <v>0</v>
      </c>
      <c r="BL221" s="116" t="s">
        <v>818</v>
      </c>
      <c r="BM221" s="206" t="s">
        <v>1172</v>
      </c>
    </row>
    <row r="222" spans="2:65" s="123" customFormat="1" ht="16.5" customHeight="1">
      <c r="B222" s="194"/>
      <c r="C222" s="195" t="s">
        <v>1173</v>
      </c>
      <c r="D222" s="195" t="s">
        <v>815</v>
      </c>
      <c r="E222" s="196" t="s">
        <v>1174</v>
      </c>
      <c r="F222" s="197" t="s">
        <v>1175</v>
      </c>
      <c r="G222" s="198" t="s">
        <v>254</v>
      </c>
      <c r="H222" s="199">
        <v>793.04</v>
      </c>
      <c r="I222" s="200"/>
      <c r="J222" s="200">
        <f t="shared" si="30"/>
        <v>0</v>
      </c>
      <c r="K222" s="201"/>
      <c r="L222" s="124"/>
      <c r="M222" s="202" t="s">
        <v>747</v>
      </c>
      <c r="N222" s="203" t="s">
        <v>764</v>
      </c>
      <c r="O222" s="204">
        <v>0</v>
      </c>
      <c r="P222" s="204">
        <f t="shared" si="31"/>
        <v>0</v>
      </c>
      <c r="Q222" s="204">
        <v>0</v>
      </c>
      <c r="R222" s="204">
        <f t="shared" si="32"/>
        <v>0</v>
      </c>
      <c r="S222" s="204">
        <v>0</v>
      </c>
      <c r="T222" s="205">
        <f t="shared" si="33"/>
        <v>0</v>
      </c>
      <c r="AR222" s="206" t="s">
        <v>818</v>
      </c>
      <c r="AT222" s="206" t="s">
        <v>815</v>
      </c>
      <c r="AU222" s="206" t="s">
        <v>739</v>
      </c>
      <c r="AY222" s="116" t="s">
        <v>811</v>
      </c>
      <c r="BE222" s="207">
        <f t="shared" si="34"/>
        <v>0</v>
      </c>
      <c r="BF222" s="207">
        <f t="shared" si="35"/>
        <v>0</v>
      </c>
      <c r="BG222" s="207">
        <f t="shared" si="36"/>
        <v>0</v>
      </c>
      <c r="BH222" s="207">
        <f t="shared" si="37"/>
        <v>0</v>
      </c>
      <c r="BI222" s="207">
        <f t="shared" si="38"/>
        <v>0</v>
      </c>
      <c r="BJ222" s="116" t="s">
        <v>814</v>
      </c>
      <c r="BK222" s="207">
        <f t="shared" si="39"/>
        <v>0</v>
      </c>
      <c r="BL222" s="116" t="s">
        <v>818</v>
      </c>
      <c r="BM222" s="206" t="s">
        <v>1176</v>
      </c>
    </row>
    <row r="223" spans="2:65" s="182" customFormat="1" ht="22.75" customHeight="1">
      <c r="B223" s="183"/>
      <c r="D223" s="184" t="s">
        <v>807</v>
      </c>
      <c r="E223" s="192" t="s">
        <v>1177</v>
      </c>
      <c r="F223" s="192" t="s">
        <v>1178</v>
      </c>
      <c r="J223" s="193">
        <f>BK223</f>
        <v>0</v>
      </c>
      <c r="L223" s="183"/>
      <c r="M223" s="187"/>
      <c r="P223" s="188">
        <f>SUM(P224:P254)</f>
        <v>17.372</v>
      </c>
      <c r="R223" s="188">
        <f>SUM(R224:R254)</f>
        <v>4.6179999999999999E-2</v>
      </c>
      <c r="T223" s="189">
        <f>SUM(T224:T254)</f>
        <v>0</v>
      </c>
      <c r="AR223" s="184" t="s">
        <v>739</v>
      </c>
      <c r="AT223" s="190" t="s">
        <v>807</v>
      </c>
      <c r="AU223" s="190" t="s">
        <v>814</v>
      </c>
      <c r="AY223" s="184" t="s">
        <v>811</v>
      </c>
      <c r="BK223" s="191">
        <f>SUM(BK224:BK254)</f>
        <v>0</v>
      </c>
    </row>
    <row r="224" spans="2:65" s="123" customFormat="1" ht="16.5" customHeight="1">
      <c r="B224" s="194"/>
      <c r="C224" s="195" t="s">
        <v>1179</v>
      </c>
      <c r="D224" s="195" t="s">
        <v>815</v>
      </c>
      <c r="E224" s="196" t="s">
        <v>1180</v>
      </c>
      <c r="F224" s="197" t="s">
        <v>1181</v>
      </c>
      <c r="G224" s="198" t="s">
        <v>45</v>
      </c>
      <c r="H224" s="199">
        <v>1</v>
      </c>
      <c r="I224" s="200"/>
      <c r="J224" s="200">
        <f t="shared" ref="J224:J254" si="40">ROUND(I224*H224,2)</f>
        <v>0</v>
      </c>
      <c r="K224" s="201"/>
      <c r="L224" s="124"/>
      <c r="M224" s="202" t="s">
        <v>747</v>
      </c>
      <c r="N224" s="203" t="s">
        <v>764</v>
      </c>
      <c r="O224" s="204">
        <v>0.16500000000000001</v>
      </c>
      <c r="P224" s="204">
        <f t="shared" ref="P224:P254" si="41">O224*H224</f>
        <v>0.16500000000000001</v>
      </c>
      <c r="Q224" s="204">
        <v>8.0000000000000007E-5</v>
      </c>
      <c r="R224" s="204">
        <f t="shared" ref="R224:R254" si="42">Q224*H224</f>
        <v>8.0000000000000007E-5</v>
      </c>
      <c r="S224" s="204">
        <v>0</v>
      </c>
      <c r="T224" s="205">
        <f t="shared" ref="T224:T254" si="43">S224*H224</f>
        <v>0</v>
      </c>
      <c r="AR224" s="206" t="s">
        <v>818</v>
      </c>
      <c r="AT224" s="206" t="s">
        <v>815</v>
      </c>
      <c r="AU224" s="206" t="s">
        <v>739</v>
      </c>
      <c r="AY224" s="116" t="s">
        <v>811</v>
      </c>
      <c r="BE224" s="207">
        <f t="shared" ref="BE224:BE254" si="44">IF(N224="základní",J224,0)</f>
        <v>0</v>
      </c>
      <c r="BF224" s="207">
        <f t="shared" ref="BF224:BF254" si="45">IF(N224="snížená",J224,0)</f>
        <v>0</v>
      </c>
      <c r="BG224" s="207">
        <f t="shared" ref="BG224:BG254" si="46">IF(N224="zákl. přenesená",J224,0)</f>
        <v>0</v>
      </c>
      <c r="BH224" s="207">
        <f t="shared" ref="BH224:BH254" si="47">IF(N224="sníž. přenesená",J224,0)</f>
        <v>0</v>
      </c>
      <c r="BI224" s="207">
        <f t="shared" ref="BI224:BI254" si="48">IF(N224="nulová",J224,0)</f>
        <v>0</v>
      </c>
      <c r="BJ224" s="116" t="s">
        <v>814</v>
      </c>
      <c r="BK224" s="207">
        <f t="shared" ref="BK224:BK254" si="49">ROUND(I224*H224,2)</f>
        <v>0</v>
      </c>
      <c r="BL224" s="116" t="s">
        <v>818</v>
      </c>
      <c r="BM224" s="206" t="s">
        <v>1182</v>
      </c>
    </row>
    <row r="225" spans="2:65" s="123" customFormat="1" ht="16.5" customHeight="1">
      <c r="B225" s="194"/>
      <c r="C225" s="195" t="s">
        <v>1183</v>
      </c>
      <c r="D225" s="195" t="s">
        <v>815</v>
      </c>
      <c r="E225" s="196" t="s">
        <v>1184</v>
      </c>
      <c r="F225" s="197" t="s">
        <v>1185</v>
      </c>
      <c r="G225" s="198" t="s">
        <v>45</v>
      </c>
      <c r="H225" s="199">
        <v>2</v>
      </c>
      <c r="I225" s="200"/>
      <c r="J225" s="200">
        <f t="shared" si="40"/>
        <v>0</v>
      </c>
      <c r="K225" s="201"/>
      <c r="L225" s="124"/>
      <c r="M225" s="202" t="s">
        <v>747</v>
      </c>
      <c r="N225" s="203" t="s">
        <v>764</v>
      </c>
      <c r="O225" s="204">
        <v>0.20599999999999999</v>
      </c>
      <c r="P225" s="204">
        <f t="shared" si="41"/>
        <v>0.41199999999999998</v>
      </c>
      <c r="Q225" s="204">
        <v>1E-4</v>
      </c>
      <c r="R225" s="204">
        <f t="shared" si="42"/>
        <v>2.0000000000000001E-4</v>
      </c>
      <c r="S225" s="204">
        <v>0</v>
      </c>
      <c r="T225" s="205">
        <f t="shared" si="43"/>
        <v>0</v>
      </c>
      <c r="AR225" s="206" t="s">
        <v>818</v>
      </c>
      <c r="AT225" s="206" t="s">
        <v>815</v>
      </c>
      <c r="AU225" s="206" t="s">
        <v>739</v>
      </c>
      <c r="AY225" s="116" t="s">
        <v>811</v>
      </c>
      <c r="BE225" s="207">
        <f t="shared" si="44"/>
        <v>0</v>
      </c>
      <c r="BF225" s="207">
        <f t="shared" si="45"/>
        <v>0</v>
      </c>
      <c r="BG225" s="207">
        <f t="shared" si="46"/>
        <v>0</v>
      </c>
      <c r="BH225" s="207">
        <f t="shared" si="47"/>
        <v>0</v>
      </c>
      <c r="BI225" s="207">
        <f t="shared" si="48"/>
        <v>0</v>
      </c>
      <c r="BJ225" s="116" t="s">
        <v>814</v>
      </c>
      <c r="BK225" s="207">
        <f t="shared" si="49"/>
        <v>0</v>
      </c>
      <c r="BL225" s="116" t="s">
        <v>818</v>
      </c>
      <c r="BM225" s="206" t="s">
        <v>1186</v>
      </c>
    </row>
    <row r="226" spans="2:65" s="123" customFormat="1" ht="16.5" customHeight="1">
      <c r="B226" s="194"/>
      <c r="C226" s="195" t="s">
        <v>1187</v>
      </c>
      <c r="D226" s="195" t="s">
        <v>815</v>
      </c>
      <c r="E226" s="196" t="s">
        <v>1188</v>
      </c>
      <c r="F226" s="197" t="s">
        <v>1189</v>
      </c>
      <c r="G226" s="198" t="s">
        <v>45</v>
      </c>
      <c r="H226" s="199">
        <v>2</v>
      </c>
      <c r="I226" s="200"/>
      <c r="J226" s="200">
        <f t="shared" si="40"/>
        <v>0</v>
      </c>
      <c r="K226" s="201"/>
      <c r="L226" s="124"/>
      <c r="M226" s="202" t="s">
        <v>747</v>
      </c>
      <c r="N226" s="203" t="s">
        <v>764</v>
      </c>
      <c r="O226" s="204">
        <v>0.26800000000000002</v>
      </c>
      <c r="P226" s="204">
        <f t="shared" si="41"/>
        <v>0.53600000000000003</v>
      </c>
      <c r="Q226" s="204">
        <v>2.1000000000000001E-4</v>
      </c>
      <c r="R226" s="204">
        <f t="shared" si="42"/>
        <v>4.2000000000000002E-4</v>
      </c>
      <c r="S226" s="204">
        <v>0</v>
      </c>
      <c r="T226" s="205">
        <f t="shared" si="43"/>
        <v>0</v>
      </c>
      <c r="AR226" s="206" t="s">
        <v>818</v>
      </c>
      <c r="AT226" s="206" t="s">
        <v>815</v>
      </c>
      <c r="AU226" s="206" t="s">
        <v>739</v>
      </c>
      <c r="AY226" s="116" t="s">
        <v>811</v>
      </c>
      <c r="BE226" s="207">
        <f t="shared" si="44"/>
        <v>0</v>
      </c>
      <c r="BF226" s="207">
        <f t="shared" si="45"/>
        <v>0</v>
      </c>
      <c r="BG226" s="207">
        <f t="shared" si="46"/>
        <v>0</v>
      </c>
      <c r="BH226" s="207">
        <f t="shared" si="47"/>
        <v>0</v>
      </c>
      <c r="BI226" s="207">
        <f t="shared" si="48"/>
        <v>0</v>
      </c>
      <c r="BJ226" s="116" t="s">
        <v>814</v>
      </c>
      <c r="BK226" s="207">
        <f t="shared" si="49"/>
        <v>0</v>
      </c>
      <c r="BL226" s="116" t="s">
        <v>818</v>
      </c>
      <c r="BM226" s="206" t="s">
        <v>1190</v>
      </c>
    </row>
    <row r="227" spans="2:65" s="123" customFormat="1" ht="16.5" customHeight="1">
      <c r="B227" s="194"/>
      <c r="C227" s="195" t="s">
        <v>1191</v>
      </c>
      <c r="D227" s="195" t="s">
        <v>815</v>
      </c>
      <c r="E227" s="196" t="s">
        <v>1192</v>
      </c>
      <c r="F227" s="197" t="s">
        <v>1193</v>
      </c>
      <c r="G227" s="198" t="s">
        <v>45</v>
      </c>
      <c r="H227" s="199">
        <v>2</v>
      </c>
      <c r="I227" s="200"/>
      <c r="J227" s="200">
        <f t="shared" si="40"/>
        <v>0</v>
      </c>
      <c r="K227" s="201"/>
      <c r="L227" s="124"/>
      <c r="M227" s="202" t="s">
        <v>747</v>
      </c>
      <c r="N227" s="203" t="s">
        <v>764</v>
      </c>
      <c r="O227" s="204">
        <v>0.42199999999999999</v>
      </c>
      <c r="P227" s="204">
        <f t="shared" si="41"/>
        <v>0.84399999999999997</v>
      </c>
      <c r="Q227" s="204">
        <v>3.3E-4</v>
      </c>
      <c r="R227" s="204">
        <f t="shared" si="42"/>
        <v>6.6E-4</v>
      </c>
      <c r="S227" s="204">
        <v>0</v>
      </c>
      <c r="T227" s="205">
        <f t="shared" si="43"/>
        <v>0</v>
      </c>
      <c r="AR227" s="206" t="s">
        <v>818</v>
      </c>
      <c r="AT227" s="206" t="s">
        <v>815</v>
      </c>
      <c r="AU227" s="206" t="s">
        <v>739</v>
      </c>
      <c r="AY227" s="116" t="s">
        <v>811</v>
      </c>
      <c r="BE227" s="207">
        <f t="shared" si="44"/>
        <v>0</v>
      </c>
      <c r="BF227" s="207">
        <f t="shared" si="45"/>
        <v>0</v>
      </c>
      <c r="BG227" s="207">
        <f t="shared" si="46"/>
        <v>0</v>
      </c>
      <c r="BH227" s="207">
        <f t="shared" si="47"/>
        <v>0</v>
      </c>
      <c r="BI227" s="207">
        <f t="shared" si="48"/>
        <v>0</v>
      </c>
      <c r="BJ227" s="116" t="s">
        <v>814</v>
      </c>
      <c r="BK227" s="207">
        <f t="shared" si="49"/>
        <v>0</v>
      </c>
      <c r="BL227" s="116" t="s">
        <v>818</v>
      </c>
      <c r="BM227" s="206" t="s">
        <v>1194</v>
      </c>
    </row>
    <row r="228" spans="2:65" s="123" customFormat="1" ht="16.5" customHeight="1">
      <c r="B228" s="194"/>
      <c r="C228" s="195" t="s">
        <v>1195</v>
      </c>
      <c r="D228" s="195" t="s">
        <v>815</v>
      </c>
      <c r="E228" s="196" t="s">
        <v>1196</v>
      </c>
      <c r="F228" s="197" t="s">
        <v>1197</v>
      </c>
      <c r="G228" s="198" t="s">
        <v>45</v>
      </c>
      <c r="H228" s="199">
        <v>1</v>
      </c>
      <c r="I228" s="200"/>
      <c r="J228" s="200">
        <f t="shared" si="40"/>
        <v>0</v>
      </c>
      <c r="K228" s="201"/>
      <c r="L228" s="124"/>
      <c r="M228" s="202" t="s">
        <v>747</v>
      </c>
      <c r="N228" s="203" t="s">
        <v>764</v>
      </c>
      <c r="O228" s="204">
        <v>0.216</v>
      </c>
      <c r="P228" s="204">
        <f t="shared" si="41"/>
        <v>0.216</v>
      </c>
      <c r="Q228" s="204">
        <v>1.2E-4</v>
      </c>
      <c r="R228" s="204">
        <f t="shared" si="42"/>
        <v>1.2E-4</v>
      </c>
      <c r="S228" s="204">
        <v>0</v>
      </c>
      <c r="T228" s="205">
        <f t="shared" si="43"/>
        <v>0</v>
      </c>
      <c r="AR228" s="206" t="s">
        <v>818</v>
      </c>
      <c r="AT228" s="206" t="s">
        <v>815</v>
      </c>
      <c r="AU228" s="206" t="s">
        <v>739</v>
      </c>
      <c r="AY228" s="116" t="s">
        <v>811</v>
      </c>
      <c r="BE228" s="207">
        <f t="shared" si="44"/>
        <v>0</v>
      </c>
      <c r="BF228" s="207">
        <f t="shared" si="45"/>
        <v>0</v>
      </c>
      <c r="BG228" s="207">
        <f t="shared" si="46"/>
        <v>0</v>
      </c>
      <c r="BH228" s="207">
        <f t="shared" si="47"/>
        <v>0</v>
      </c>
      <c r="BI228" s="207">
        <f t="shared" si="48"/>
        <v>0</v>
      </c>
      <c r="BJ228" s="116" t="s">
        <v>814</v>
      </c>
      <c r="BK228" s="207">
        <f t="shared" si="49"/>
        <v>0</v>
      </c>
      <c r="BL228" s="116" t="s">
        <v>818</v>
      </c>
      <c r="BM228" s="206" t="s">
        <v>1198</v>
      </c>
    </row>
    <row r="229" spans="2:65" s="123" customFormat="1" ht="16.5" customHeight="1">
      <c r="B229" s="194"/>
      <c r="C229" s="195" t="s">
        <v>1199</v>
      </c>
      <c r="D229" s="195" t="s">
        <v>815</v>
      </c>
      <c r="E229" s="196" t="s">
        <v>1200</v>
      </c>
      <c r="F229" s="197" t="s">
        <v>1201</v>
      </c>
      <c r="G229" s="198" t="s">
        <v>45</v>
      </c>
      <c r="H229" s="199">
        <v>1</v>
      </c>
      <c r="I229" s="200"/>
      <c r="J229" s="200">
        <f t="shared" si="40"/>
        <v>0</v>
      </c>
      <c r="K229" s="201"/>
      <c r="L229" s="124"/>
      <c r="M229" s="202" t="s">
        <v>747</v>
      </c>
      <c r="N229" s="203" t="s">
        <v>764</v>
      </c>
      <c r="O229" s="204">
        <v>0.433</v>
      </c>
      <c r="P229" s="204">
        <f t="shared" si="41"/>
        <v>0.433</v>
      </c>
      <c r="Q229" s="204">
        <v>3.5E-4</v>
      </c>
      <c r="R229" s="204">
        <f t="shared" si="42"/>
        <v>3.5E-4</v>
      </c>
      <c r="S229" s="204">
        <v>0</v>
      </c>
      <c r="T229" s="205">
        <f t="shared" si="43"/>
        <v>0</v>
      </c>
      <c r="AR229" s="206" t="s">
        <v>818</v>
      </c>
      <c r="AT229" s="206" t="s">
        <v>815</v>
      </c>
      <c r="AU229" s="206" t="s">
        <v>739</v>
      </c>
      <c r="AY229" s="116" t="s">
        <v>811</v>
      </c>
      <c r="BE229" s="207">
        <f t="shared" si="44"/>
        <v>0</v>
      </c>
      <c r="BF229" s="207">
        <f t="shared" si="45"/>
        <v>0</v>
      </c>
      <c r="BG229" s="207">
        <f t="shared" si="46"/>
        <v>0</v>
      </c>
      <c r="BH229" s="207">
        <f t="shared" si="47"/>
        <v>0</v>
      </c>
      <c r="BI229" s="207">
        <f t="shared" si="48"/>
        <v>0</v>
      </c>
      <c r="BJ229" s="116" t="s">
        <v>814</v>
      </c>
      <c r="BK229" s="207">
        <f t="shared" si="49"/>
        <v>0</v>
      </c>
      <c r="BL229" s="116" t="s">
        <v>818</v>
      </c>
      <c r="BM229" s="206" t="s">
        <v>1202</v>
      </c>
    </row>
    <row r="230" spans="2:65" s="123" customFormat="1" ht="33" customHeight="1">
      <c r="B230" s="194"/>
      <c r="C230" s="212" t="s">
        <v>1203</v>
      </c>
      <c r="D230" s="212" t="s">
        <v>826</v>
      </c>
      <c r="E230" s="213" t="s">
        <v>1204</v>
      </c>
      <c r="F230" s="214" t="s">
        <v>1205</v>
      </c>
      <c r="G230" s="215" t="s">
        <v>974</v>
      </c>
      <c r="H230" s="216">
        <v>1</v>
      </c>
      <c r="I230" s="217"/>
      <c r="J230" s="217">
        <f t="shared" si="40"/>
        <v>0</v>
      </c>
      <c r="K230" s="218"/>
      <c r="L230" s="219"/>
      <c r="M230" s="220" t="s">
        <v>747</v>
      </c>
      <c r="N230" s="221" t="s">
        <v>764</v>
      </c>
      <c r="O230" s="204">
        <v>0</v>
      </c>
      <c r="P230" s="204">
        <f t="shared" si="41"/>
        <v>0</v>
      </c>
      <c r="Q230" s="204">
        <v>0</v>
      </c>
      <c r="R230" s="204">
        <f t="shared" si="42"/>
        <v>0</v>
      </c>
      <c r="S230" s="204">
        <v>0</v>
      </c>
      <c r="T230" s="205">
        <f t="shared" si="43"/>
        <v>0</v>
      </c>
      <c r="AR230" s="206" t="s">
        <v>829</v>
      </c>
      <c r="AT230" s="206" t="s">
        <v>826</v>
      </c>
      <c r="AU230" s="206" t="s">
        <v>739</v>
      </c>
      <c r="AY230" s="116" t="s">
        <v>811</v>
      </c>
      <c r="BE230" s="207">
        <f t="shared" si="44"/>
        <v>0</v>
      </c>
      <c r="BF230" s="207">
        <f t="shared" si="45"/>
        <v>0</v>
      </c>
      <c r="BG230" s="207">
        <f t="shared" si="46"/>
        <v>0</v>
      </c>
      <c r="BH230" s="207">
        <f t="shared" si="47"/>
        <v>0</v>
      </c>
      <c r="BI230" s="207">
        <f t="shared" si="48"/>
        <v>0</v>
      </c>
      <c r="BJ230" s="116" t="s">
        <v>814</v>
      </c>
      <c r="BK230" s="207">
        <f t="shared" si="49"/>
        <v>0</v>
      </c>
      <c r="BL230" s="116" t="s">
        <v>818</v>
      </c>
      <c r="BM230" s="206" t="s">
        <v>1206</v>
      </c>
    </row>
    <row r="231" spans="2:65" s="123" customFormat="1" ht="24.25" customHeight="1">
      <c r="B231" s="194"/>
      <c r="C231" s="212" t="s">
        <v>1207</v>
      </c>
      <c r="D231" s="212" t="s">
        <v>826</v>
      </c>
      <c r="E231" s="213" t="s">
        <v>1208</v>
      </c>
      <c r="F231" s="214" t="s">
        <v>1209</v>
      </c>
      <c r="G231" s="215" t="s">
        <v>974</v>
      </c>
      <c r="H231" s="216">
        <v>1</v>
      </c>
      <c r="I231" s="217"/>
      <c r="J231" s="217">
        <f t="shared" si="40"/>
        <v>0</v>
      </c>
      <c r="K231" s="218"/>
      <c r="L231" s="219"/>
      <c r="M231" s="220" t="s">
        <v>747</v>
      </c>
      <c r="N231" s="221" t="s">
        <v>764</v>
      </c>
      <c r="O231" s="204">
        <v>0</v>
      </c>
      <c r="P231" s="204">
        <f t="shared" si="41"/>
        <v>0</v>
      </c>
      <c r="Q231" s="204">
        <v>0</v>
      </c>
      <c r="R231" s="204">
        <f t="shared" si="42"/>
        <v>0</v>
      </c>
      <c r="S231" s="204">
        <v>0</v>
      </c>
      <c r="T231" s="205">
        <f t="shared" si="43"/>
        <v>0</v>
      </c>
      <c r="AR231" s="206" t="s">
        <v>829</v>
      </c>
      <c r="AT231" s="206" t="s">
        <v>826</v>
      </c>
      <c r="AU231" s="206" t="s">
        <v>739</v>
      </c>
      <c r="AY231" s="116" t="s">
        <v>811</v>
      </c>
      <c r="BE231" s="207">
        <f t="shared" si="44"/>
        <v>0</v>
      </c>
      <c r="BF231" s="207">
        <f t="shared" si="45"/>
        <v>0</v>
      </c>
      <c r="BG231" s="207">
        <f t="shared" si="46"/>
        <v>0</v>
      </c>
      <c r="BH231" s="207">
        <f t="shared" si="47"/>
        <v>0</v>
      </c>
      <c r="BI231" s="207">
        <f t="shared" si="48"/>
        <v>0</v>
      </c>
      <c r="BJ231" s="116" t="s">
        <v>814</v>
      </c>
      <c r="BK231" s="207">
        <f t="shared" si="49"/>
        <v>0</v>
      </c>
      <c r="BL231" s="116" t="s">
        <v>818</v>
      </c>
      <c r="BM231" s="206" t="s">
        <v>1210</v>
      </c>
    </row>
    <row r="232" spans="2:65" s="123" customFormat="1" ht="24.25" customHeight="1">
      <c r="B232" s="194"/>
      <c r="C232" s="212" t="s">
        <v>1211</v>
      </c>
      <c r="D232" s="212" t="s">
        <v>826</v>
      </c>
      <c r="E232" s="213" t="s">
        <v>1212</v>
      </c>
      <c r="F232" s="214" t="s">
        <v>1213</v>
      </c>
      <c r="G232" s="215" t="s">
        <v>45</v>
      </c>
      <c r="H232" s="216">
        <v>1</v>
      </c>
      <c r="I232" s="217"/>
      <c r="J232" s="217">
        <f t="shared" si="40"/>
        <v>0</v>
      </c>
      <c r="K232" s="218"/>
      <c r="L232" s="219"/>
      <c r="M232" s="220" t="s">
        <v>747</v>
      </c>
      <c r="N232" s="221" t="s">
        <v>764</v>
      </c>
      <c r="O232" s="204">
        <v>0</v>
      </c>
      <c r="P232" s="204">
        <f t="shared" si="41"/>
        <v>0</v>
      </c>
      <c r="Q232" s="204">
        <v>2.5999999999999999E-3</v>
      </c>
      <c r="R232" s="204">
        <f t="shared" si="42"/>
        <v>2.5999999999999999E-3</v>
      </c>
      <c r="S232" s="204">
        <v>0</v>
      </c>
      <c r="T232" s="205">
        <f t="shared" si="43"/>
        <v>0</v>
      </c>
      <c r="AR232" s="206" t="s">
        <v>829</v>
      </c>
      <c r="AT232" s="206" t="s">
        <v>826</v>
      </c>
      <c r="AU232" s="206" t="s">
        <v>739</v>
      </c>
      <c r="AY232" s="116" t="s">
        <v>811</v>
      </c>
      <c r="BE232" s="207">
        <f t="shared" si="44"/>
        <v>0</v>
      </c>
      <c r="BF232" s="207">
        <f t="shared" si="45"/>
        <v>0</v>
      </c>
      <c r="BG232" s="207">
        <f t="shared" si="46"/>
        <v>0</v>
      </c>
      <c r="BH232" s="207">
        <f t="shared" si="47"/>
        <v>0</v>
      </c>
      <c r="BI232" s="207">
        <f t="shared" si="48"/>
        <v>0</v>
      </c>
      <c r="BJ232" s="116" t="s">
        <v>814</v>
      </c>
      <c r="BK232" s="207">
        <f t="shared" si="49"/>
        <v>0</v>
      </c>
      <c r="BL232" s="116" t="s">
        <v>818</v>
      </c>
      <c r="BM232" s="206" t="s">
        <v>1214</v>
      </c>
    </row>
    <row r="233" spans="2:65" s="123" customFormat="1" ht="16.5" customHeight="1">
      <c r="B233" s="194"/>
      <c r="C233" s="212" t="s">
        <v>1215</v>
      </c>
      <c r="D233" s="212" t="s">
        <v>826</v>
      </c>
      <c r="E233" s="213" t="s">
        <v>1216</v>
      </c>
      <c r="F233" s="214" t="s">
        <v>1217</v>
      </c>
      <c r="G233" s="215" t="s">
        <v>45</v>
      </c>
      <c r="H233" s="216">
        <v>1</v>
      </c>
      <c r="I233" s="217"/>
      <c r="J233" s="217">
        <f t="shared" si="40"/>
        <v>0</v>
      </c>
      <c r="K233" s="218"/>
      <c r="L233" s="219"/>
      <c r="M233" s="220" t="s">
        <v>747</v>
      </c>
      <c r="N233" s="221" t="s">
        <v>764</v>
      </c>
      <c r="O233" s="204">
        <v>0</v>
      </c>
      <c r="P233" s="204">
        <f t="shared" si="41"/>
        <v>0</v>
      </c>
      <c r="Q233" s="204">
        <v>7.2000000000000005E-4</v>
      </c>
      <c r="R233" s="204">
        <f t="shared" si="42"/>
        <v>7.2000000000000005E-4</v>
      </c>
      <c r="S233" s="204">
        <v>0</v>
      </c>
      <c r="T233" s="205">
        <f t="shared" si="43"/>
        <v>0</v>
      </c>
      <c r="AR233" s="206" t="s">
        <v>829</v>
      </c>
      <c r="AT233" s="206" t="s">
        <v>826</v>
      </c>
      <c r="AU233" s="206" t="s">
        <v>739</v>
      </c>
      <c r="AY233" s="116" t="s">
        <v>811</v>
      </c>
      <c r="BE233" s="207">
        <f t="shared" si="44"/>
        <v>0</v>
      </c>
      <c r="BF233" s="207">
        <f t="shared" si="45"/>
        <v>0</v>
      </c>
      <c r="BG233" s="207">
        <f t="shared" si="46"/>
        <v>0</v>
      </c>
      <c r="BH233" s="207">
        <f t="shared" si="47"/>
        <v>0</v>
      </c>
      <c r="BI233" s="207">
        <f t="shared" si="48"/>
        <v>0</v>
      </c>
      <c r="BJ233" s="116" t="s">
        <v>814</v>
      </c>
      <c r="BK233" s="207">
        <f t="shared" si="49"/>
        <v>0</v>
      </c>
      <c r="BL233" s="116" t="s">
        <v>818</v>
      </c>
      <c r="BM233" s="206" t="s">
        <v>1218</v>
      </c>
    </row>
    <row r="234" spans="2:65" s="123" customFormat="1" ht="16.5" customHeight="1">
      <c r="B234" s="194"/>
      <c r="C234" s="212" t="s">
        <v>1219</v>
      </c>
      <c r="D234" s="212" t="s">
        <v>826</v>
      </c>
      <c r="E234" s="213" t="s">
        <v>1220</v>
      </c>
      <c r="F234" s="214" t="s">
        <v>1221</v>
      </c>
      <c r="G234" s="215" t="s">
        <v>45</v>
      </c>
      <c r="H234" s="216">
        <v>1</v>
      </c>
      <c r="I234" s="217"/>
      <c r="J234" s="217">
        <f t="shared" si="40"/>
        <v>0</v>
      </c>
      <c r="K234" s="218"/>
      <c r="L234" s="219"/>
      <c r="M234" s="220" t="s">
        <v>747</v>
      </c>
      <c r="N234" s="221" t="s">
        <v>764</v>
      </c>
      <c r="O234" s="204">
        <v>0</v>
      </c>
      <c r="P234" s="204">
        <f t="shared" si="41"/>
        <v>0</v>
      </c>
      <c r="Q234" s="204">
        <v>1.1299999999999999E-3</v>
      </c>
      <c r="R234" s="204">
        <f t="shared" si="42"/>
        <v>1.1299999999999999E-3</v>
      </c>
      <c r="S234" s="204">
        <v>0</v>
      </c>
      <c r="T234" s="205">
        <f t="shared" si="43"/>
        <v>0</v>
      </c>
      <c r="AR234" s="206" t="s">
        <v>829</v>
      </c>
      <c r="AT234" s="206" t="s">
        <v>826</v>
      </c>
      <c r="AU234" s="206" t="s">
        <v>739</v>
      </c>
      <c r="AY234" s="116" t="s">
        <v>811</v>
      </c>
      <c r="BE234" s="207">
        <f t="shared" si="44"/>
        <v>0</v>
      </c>
      <c r="BF234" s="207">
        <f t="shared" si="45"/>
        <v>0</v>
      </c>
      <c r="BG234" s="207">
        <f t="shared" si="46"/>
        <v>0</v>
      </c>
      <c r="BH234" s="207">
        <f t="shared" si="47"/>
        <v>0</v>
      </c>
      <c r="BI234" s="207">
        <f t="shared" si="48"/>
        <v>0</v>
      </c>
      <c r="BJ234" s="116" t="s">
        <v>814</v>
      </c>
      <c r="BK234" s="207">
        <f t="shared" si="49"/>
        <v>0</v>
      </c>
      <c r="BL234" s="116" t="s">
        <v>818</v>
      </c>
      <c r="BM234" s="206" t="s">
        <v>1222</v>
      </c>
    </row>
    <row r="235" spans="2:65" s="123" customFormat="1" ht="16.5" customHeight="1">
      <c r="B235" s="194"/>
      <c r="C235" s="212" t="s">
        <v>1223</v>
      </c>
      <c r="D235" s="212" t="s">
        <v>826</v>
      </c>
      <c r="E235" s="213" t="s">
        <v>1224</v>
      </c>
      <c r="F235" s="214" t="s">
        <v>1225</v>
      </c>
      <c r="G235" s="215" t="s">
        <v>45</v>
      </c>
      <c r="H235" s="216">
        <v>1</v>
      </c>
      <c r="I235" s="217"/>
      <c r="J235" s="217">
        <f t="shared" si="40"/>
        <v>0</v>
      </c>
      <c r="K235" s="218"/>
      <c r="L235" s="219"/>
      <c r="M235" s="220" t="s">
        <v>747</v>
      </c>
      <c r="N235" s="221" t="s">
        <v>764</v>
      </c>
      <c r="O235" s="204">
        <v>0</v>
      </c>
      <c r="P235" s="204">
        <f t="shared" si="41"/>
        <v>0</v>
      </c>
      <c r="Q235" s="204">
        <v>2.2399999999999998E-3</v>
      </c>
      <c r="R235" s="204">
        <f t="shared" si="42"/>
        <v>2.2399999999999998E-3</v>
      </c>
      <c r="S235" s="204">
        <v>0</v>
      </c>
      <c r="T235" s="205">
        <f t="shared" si="43"/>
        <v>0</v>
      </c>
      <c r="AR235" s="206" t="s">
        <v>829</v>
      </c>
      <c r="AT235" s="206" t="s">
        <v>826</v>
      </c>
      <c r="AU235" s="206" t="s">
        <v>739</v>
      </c>
      <c r="AY235" s="116" t="s">
        <v>811</v>
      </c>
      <c r="BE235" s="207">
        <f t="shared" si="44"/>
        <v>0</v>
      </c>
      <c r="BF235" s="207">
        <f t="shared" si="45"/>
        <v>0</v>
      </c>
      <c r="BG235" s="207">
        <f t="shared" si="46"/>
        <v>0</v>
      </c>
      <c r="BH235" s="207">
        <f t="shared" si="47"/>
        <v>0</v>
      </c>
      <c r="BI235" s="207">
        <f t="shared" si="48"/>
        <v>0</v>
      </c>
      <c r="BJ235" s="116" t="s">
        <v>814</v>
      </c>
      <c r="BK235" s="207">
        <f t="shared" si="49"/>
        <v>0</v>
      </c>
      <c r="BL235" s="116" t="s">
        <v>818</v>
      </c>
      <c r="BM235" s="206" t="s">
        <v>1226</v>
      </c>
    </row>
    <row r="236" spans="2:65" s="123" customFormat="1" ht="24.25" customHeight="1">
      <c r="B236" s="194"/>
      <c r="C236" s="212" t="s">
        <v>1227</v>
      </c>
      <c r="D236" s="212" t="s">
        <v>826</v>
      </c>
      <c r="E236" s="213" t="s">
        <v>1228</v>
      </c>
      <c r="F236" s="214" t="s">
        <v>1229</v>
      </c>
      <c r="G236" s="215" t="s">
        <v>45</v>
      </c>
      <c r="H236" s="216">
        <v>1</v>
      </c>
      <c r="I236" s="217"/>
      <c r="J236" s="217">
        <f t="shared" si="40"/>
        <v>0</v>
      </c>
      <c r="K236" s="218"/>
      <c r="L236" s="219"/>
      <c r="M236" s="220" t="s">
        <v>747</v>
      </c>
      <c r="N236" s="221" t="s">
        <v>764</v>
      </c>
      <c r="O236" s="204">
        <v>0</v>
      </c>
      <c r="P236" s="204">
        <f t="shared" si="41"/>
        <v>0</v>
      </c>
      <c r="Q236" s="204">
        <v>2.2399999999999998E-3</v>
      </c>
      <c r="R236" s="204">
        <f t="shared" si="42"/>
        <v>2.2399999999999998E-3</v>
      </c>
      <c r="S236" s="204">
        <v>0</v>
      </c>
      <c r="T236" s="205">
        <f t="shared" si="43"/>
        <v>0</v>
      </c>
      <c r="AR236" s="206" t="s">
        <v>829</v>
      </c>
      <c r="AT236" s="206" t="s">
        <v>826</v>
      </c>
      <c r="AU236" s="206" t="s">
        <v>739</v>
      </c>
      <c r="AY236" s="116" t="s">
        <v>811</v>
      </c>
      <c r="BE236" s="207">
        <f t="shared" si="44"/>
        <v>0</v>
      </c>
      <c r="BF236" s="207">
        <f t="shared" si="45"/>
        <v>0</v>
      </c>
      <c r="BG236" s="207">
        <f t="shared" si="46"/>
        <v>0</v>
      </c>
      <c r="BH236" s="207">
        <f t="shared" si="47"/>
        <v>0</v>
      </c>
      <c r="BI236" s="207">
        <f t="shared" si="48"/>
        <v>0</v>
      </c>
      <c r="BJ236" s="116" t="s">
        <v>814</v>
      </c>
      <c r="BK236" s="207">
        <f t="shared" si="49"/>
        <v>0</v>
      </c>
      <c r="BL236" s="116" t="s">
        <v>818</v>
      </c>
      <c r="BM236" s="206" t="s">
        <v>1230</v>
      </c>
    </row>
    <row r="237" spans="2:65" s="123" customFormat="1" ht="16.5" customHeight="1">
      <c r="B237" s="194"/>
      <c r="C237" s="212" t="s">
        <v>1231</v>
      </c>
      <c r="D237" s="212" t="s">
        <v>826</v>
      </c>
      <c r="E237" s="213" t="s">
        <v>1232</v>
      </c>
      <c r="F237" s="214" t="s">
        <v>1233</v>
      </c>
      <c r="G237" s="215" t="s">
        <v>45</v>
      </c>
      <c r="H237" s="216">
        <v>1</v>
      </c>
      <c r="I237" s="217"/>
      <c r="J237" s="217">
        <f t="shared" si="40"/>
        <v>0</v>
      </c>
      <c r="K237" s="218"/>
      <c r="L237" s="219"/>
      <c r="M237" s="220" t="s">
        <v>747</v>
      </c>
      <c r="N237" s="221" t="s">
        <v>764</v>
      </c>
      <c r="O237" s="204">
        <v>0</v>
      </c>
      <c r="P237" s="204">
        <f t="shared" si="41"/>
        <v>0</v>
      </c>
      <c r="Q237" s="204">
        <v>1.1299999999999999E-3</v>
      </c>
      <c r="R237" s="204">
        <f t="shared" si="42"/>
        <v>1.1299999999999999E-3</v>
      </c>
      <c r="S237" s="204">
        <v>0</v>
      </c>
      <c r="T237" s="205">
        <f t="shared" si="43"/>
        <v>0</v>
      </c>
      <c r="AR237" s="206" t="s">
        <v>829</v>
      </c>
      <c r="AT237" s="206" t="s">
        <v>826</v>
      </c>
      <c r="AU237" s="206" t="s">
        <v>739</v>
      </c>
      <c r="AY237" s="116" t="s">
        <v>811</v>
      </c>
      <c r="BE237" s="207">
        <f t="shared" si="44"/>
        <v>0</v>
      </c>
      <c r="BF237" s="207">
        <f t="shared" si="45"/>
        <v>0</v>
      </c>
      <c r="BG237" s="207">
        <f t="shared" si="46"/>
        <v>0</v>
      </c>
      <c r="BH237" s="207">
        <f t="shared" si="47"/>
        <v>0</v>
      </c>
      <c r="BI237" s="207">
        <f t="shared" si="48"/>
        <v>0</v>
      </c>
      <c r="BJ237" s="116" t="s">
        <v>814</v>
      </c>
      <c r="BK237" s="207">
        <f t="shared" si="49"/>
        <v>0</v>
      </c>
      <c r="BL237" s="116" t="s">
        <v>818</v>
      </c>
      <c r="BM237" s="206" t="s">
        <v>1234</v>
      </c>
    </row>
    <row r="238" spans="2:65" s="123" customFormat="1" ht="16.5" customHeight="1">
      <c r="B238" s="194"/>
      <c r="C238" s="212" t="s">
        <v>1235</v>
      </c>
      <c r="D238" s="212" t="s">
        <v>826</v>
      </c>
      <c r="E238" s="213" t="s">
        <v>1236</v>
      </c>
      <c r="F238" s="214" t="s">
        <v>1237</v>
      </c>
      <c r="G238" s="215" t="s">
        <v>45</v>
      </c>
      <c r="H238" s="216">
        <v>1</v>
      </c>
      <c r="I238" s="217"/>
      <c r="J238" s="217">
        <f t="shared" si="40"/>
        <v>0</v>
      </c>
      <c r="K238" s="218"/>
      <c r="L238" s="219"/>
      <c r="M238" s="220" t="s">
        <v>747</v>
      </c>
      <c r="N238" s="221" t="s">
        <v>764</v>
      </c>
      <c r="O238" s="204">
        <v>0</v>
      </c>
      <c r="P238" s="204">
        <f t="shared" si="41"/>
        <v>0</v>
      </c>
      <c r="Q238" s="204">
        <v>1.1299999999999999E-3</v>
      </c>
      <c r="R238" s="204">
        <f t="shared" si="42"/>
        <v>1.1299999999999999E-3</v>
      </c>
      <c r="S238" s="204">
        <v>0</v>
      </c>
      <c r="T238" s="205">
        <f t="shared" si="43"/>
        <v>0</v>
      </c>
      <c r="AR238" s="206" t="s">
        <v>829</v>
      </c>
      <c r="AT238" s="206" t="s">
        <v>826</v>
      </c>
      <c r="AU238" s="206" t="s">
        <v>739</v>
      </c>
      <c r="AY238" s="116" t="s">
        <v>811</v>
      </c>
      <c r="BE238" s="207">
        <f t="shared" si="44"/>
        <v>0</v>
      </c>
      <c r="BF238" s="207">
        <f t="shared" si="45"/>
        <v>0</v>
      </c>
      <c r="BG238" s="207">
        <f t="shared" si="46"/>
        <v>0</v>
      </c>
      <c r="BH238" s="207">
        <f t="shared" si="47"/>
        <v>0</v>
      </c>
      <c r="BI238" s="207">
        <f t="shared" si="48"/>
        <v>0</v>
      </c>
      <c r="BJ238" s="116" t="s">
        <v>814</v>
      </c>
      <c r="BK238" s="207">
        <f t="shared" si="49"/>
        <v>0</v>
      </c>
      <c r="BL238" s="116" t="s">
        <v>818</v>
      </c>
      <c r="BM238" s="206" t="s">
        <v>1238</v>
      </c>
    </row>
    <row r="239" spans="2:65" s="123" customFormat="1" ht="24.25" customHeight="1">
      <c r="B239" s="194"/>
      <c r="C239" s="195" t="s">
        <v>1239</v>
      </c>
      <c r="D239" s="195" t="s">
        <v>815</v>
      </c>
      <c r="E239" s="196" t="s">
        <v>1240</v>
      </c>
      <c r="F239" s="197" t="s">
        <v>1241</v>
      </c>
      <c r="G239" s="198" t="s">
        <v>45</v>
      </c>
      <c r="H239" s="199">
        <v>4</v>
      </c>
      <c r="I239" s="200"/>
      <c r="J239" s="200">
        <f t="shared" si="40"/>
        <v>0</v>
      </c>
      <c r="K239" s="201"/>
      <c r="L239" s="124"/>
      <c r="M239" s="202" t="s">
        <v>747</v>
      </c>
      <c r="N239" s="203" t="s">
        <v>764</v>
      </c>
      <c r="O239" s="204">
        <v>0.10299999999999999</v>
      </c>
      <c r="P239" s="204">
        <f t="shared" si="41"/>
        <v>0.41199999999999998</v>
      </c>
      <c r="Q239" s="204">
        <v>2.7E-4</v>
      </c>
      <c r="R239" s="204">
        <f t="shared" si="42"/>
        <v>1.08E-3</v>
      </c>
      <c r="S239" s="204">
        <v>0</v>
      </c>
      <c r="T239" s="205">
        <f t="shared" si="43"/>
        <v>0</v>
      </c>
      <c r="AR239" s="206" t="s">
        <v>818</v>
      </c>
      <c r="AT239" s="206" t="s">
        <v>815</v>
      </c>
      <c r="AU239" s="206" t="s">
        <v>739</v>
      </c>
      <c r="AY239" s="116" t="s">
        <v>811</v>
      </c>
      <c r="BE239" s="207">
        <f t="shared" si="44"/>
        <v>0</v>
      </c>
      <c r="BF239" s="207">
        <f t="shared" si="45"/>
        <v>0</v>
      </c>
      <c r="BG239" s="207">
        <f t="shared" si="46"/>
        <v>0</v>
      </c>
      <c r="BH239" s="207">
        <f t="shared" si="47"/>
        <v>0</v>
      </c>
      <c r="BI239" s="207">
        <f t="shared" si="48"/>
        <v>0</v>
      </c>
      <c r="BJ239" s="116" t="s">
        <v>814</v>
      </c>
      <c r="BK239" s="207">
        <f t="shared" si="49"/>
        <v>0</v>
      </c>
      <c r="BL239" s="116" t="s">
        <v>818</v>
      </c>
      <c r="BM239" s="206" t="s">
        <v>1242</v>
      </c>
    </row>
    <row r="240" spans="2:65" s="123" customFormat="1" ht="16.5" customHeight="1">
      <c r="B240" s="194"/>
      <c r="C240" s="195" t="s">
        <v>1243</v>
      </c>
      <c r="D240" s="195" t="s">
        <v>815</v>
      </c>
      <c r="E240" s="196" t="s">
        <v>1244</v>
      </c>
      <c r="F240" s="197" t="s">
        <v>1245</v>
      </c>
      <c r="G240" s="198" t="s">
        <v>45</v>
      </c>
      <c r="H240" s="199">
        <v>1</v>
      </c>
      <c r="I240" s="200"/>
      <c r="J240" s="200">
        <f t="shared" si="40"/>
        <v>0</v>
      </c>
      <c r="K240" s="201"/>
      <c r="L240" s="124"/>
      <c r="M240" s="202" t="s">
        <v>747</v>
      </c>
      <c r="N240" s="203" t="s">
        <v>764</v>
      </c>
      <c r="O240" s="204">
        <v>0.20599999999999999</v>
      </c>
      <c r="P240" s="204">
        <f t="shared" si="41"/>
        <v>0.20599999999999999</v>
      </c>
      <c r="Q240" s="204">
        <v>1.8000000000000001E-4</v>
      </c>
      <c r="R240" s="204">
        <f t="shared" si="42"/>
        <v>1.8000000000000001E-4</v>
      </c>
      <c r="S240" s="204">
        <v>0</v>
      </c>
      <c r="T240" s="205">
        <f t="shared" si="43"/>
        <v>0</v>
      </c>
      <c r="AR240" s="206" t="s">
        <v>818</v>
      </c>
      <c r="AT240" s="206" t="s">
        <v>815</v>
      </c>
      <c r="AU240" s="206" t="s">
        <v>739</v>
      </c>
      <c r="AY240" s="116" t="s">
        <v>811</v>
      </c>
      <c r="BE240" s="207">
        <f t="shared" si="44"/>
        <v>0</v>
      </c>
      <c r="BF240" s="207">
        <f t="shared" si="45"/>
        <v>0</v>
      </c>
      <c r="BG240" s="207">
        <f t="shared" si="46"/>
        <v>0</v>
      </c>
      <c r="BH240" s="207">
        <f t="shared" si="47"/>
        <v>0</v>
      </c>
      <c r="BI240" s="207">
        <f t="shared" si="48"/>
        <v>0</v>
      </c>
      <c r="BJ240" s="116" t="s">
        <v>814</v>
      </c>
      <c r="BK240" s="207">
        <f t="shared" si="49"/>
        <v>0</v>
      </c>
      <c r="BL240" s="116" t="s">
        <v>818</v>
      </c>
      <c r="BM240" s="206" t="s">
        <v>1246</v>
      </c>
    </row>
    <row r="241" spans="2:65" s="123" customFormat="1" ht="16.5" customHeight="1">
      <c r="B241" s="194"/>
      <c r="C241" s="195" t="s">
        <v>1247</v>
      </c>
      <c r="D241" s="195" t="s">
        <v>815</v>
      </c>
      <c r="E241" s="196" t="s">
        <v>1248</v>
      </c>
      <c r="F241" s="197" t="s">
        <v>1249</v>
      </c>
      <c r="G241" s="198" t="s">
        <v>45</v>
      </c>
      <c r="H241" s="199">
        <v>1</v>
      </c>
      <c r="I241" s="200"/>
      <c r="J241" s="200">
        <f t="shared" si="40"/>
        <v>0</v>
      </c>
      <c r="K241" s="201"/>
      <c r="L241" s="124"/>
      <c r="M241" s="202" t="s">
        <v>747</v>
      </c>
      <c r="N241" s="203" t="s">
        <v>764</v>
      </c>
      <c r="O241" s="204">
        <v>0.22700000000000001</v>
      </c>
      <c r="P241" s="204">
        <f t="shared" si="41"/>
        <v>0.22700000000000001</v>
      </c>
      <c r="Q241" s="204">
        <v>5.2999999999999998E-4</v>
      </c>
      <c r="R241" s="204">
        <f t="shared" si="42"/>
        <v>5.2999999999999998E-4</v>
      </c>
      <c r="S241" s="204">
        <v>0</v>
      </c>
      <c r="T241" s="205">
        <f t="shared" si="43"/>
        <v>0</v>
      </c>
      <c r="AR241" s="206" t="s">
        <v>818</v>
      </c>
      <c r="AT241" s="206" t="s">
        <v>815</v>
      </c>
      <c r="AU241" s="206" t="s">
        <v>739</v>
      </c>
      <c r="AY241" s="116" t="s">
        <v>811</v>
      </c>
      <c r="BE241" s="207">
        <f t="shared" si="44"/>
        <v>0</v>
      </c>
      <c r="BF241" s="207">
        <f t="shared" si="45"/>
        <v>0</v>
      </c>
      <c r="BG241" s="207">
        <f t="shared" si="46"/>
        <v>0</v>
      </c>
      <c r="BH241" s="207">
        <f t="shared" si="47"/>
        <v>0</v>
      </c>
      <c r="BI241" s="207">
        <f t="shared" si="48"/>
        <v>0</v>
      </c>
      <c r="BJ241" s="116" t="s">
        <v>814</v>
      </c>
      <c r="BK241" s="207">
        <f t="shared" si="49"/>
        <v>0</v>
      </c>
      <c r="BL241" s="116" t="s">
        <v>818</v>
      </c>
      <c r="BM241" s="206" t="s">
        <v>1250</v>
      </c>
    </row>
    <row r="242" spans="2:65" s="123" customFormat="1" ht="16.5" customHeight="1">
      <c r="B242" s="194"/>
      <c r="C242" s="195" t="s">
        <v>1251</v>
      </c>
      <c r="D242" s="195" t="s">
        <v>815</v>
      </c>
      <c r="E242" s="196" t="s">
        <v>1252</v>
      </c>
      <c r="F242" s="197" t="s">
        <v>1253</v>
      </c>
      <c r="G242" s="198" t="s">
        <v>45</v>
      </c>
      <c r="H242" s="199">
        <v>3</v>
      </c>
      <c r="I242" s="200"/>
      <c r="J242" s="200">
        <f t="shared" si="40"/>
        <v>0</v>
      </c>
      <c r="K242" s="201"/>
      <c r="L242" s="124"/>
      <c r="M242" s="202" t="s">
        <v>747</v>
      </c>
      <c r="N242" s="203" t="s">
        <v>764</v>
      </c>
      <c r="O242" s="204">
        <v>0.26800000000000002</v>
      </c>
      <c r="P242" s="204">
        <f t="shared" si="41"/>
        <v>0.80400000000000005</v>
      </c>
      <c r="Q242" s="204">
        <v>5.8E-4</v>
      </c>
      <c r="R242" s="204">
        <f t="shared" si="42"/>
        <v>1.74E-3</v>
      </c>
      <c r="S242" s="204">
        <v>0</v>
      </c>
      <c r="T242" s="205">
        <f t="shared" si="43"/>
        <v>0</v>
      </c>
      <c r="AR242" s="206" t="s">
        <v>818</v>
      </c>
      <c r="AT242" s="206" t="s">
        <v>815</v>
      </c>
      <c r="AU242" s="206" t="s">
        <v>739</v>
      </c>
      <c r="AY242" s="116" t="s">
        <v>811</v>
      </c>
      <c r="BE242" s="207">
        <f t="shared" si="44"/>
        <v>0</v>
      </c>
      <c r="BF242" s="207">
        <f t="shared" si="45"/>
        <v>0</v>
      </c>
      <c r="BG242" s="207">
        <f t="shared" si="46"/>
        <v>0</v>
      </c>
      <c r="BH242" s="207">
        <f t="shared" si="47"/>
        <v>0</v>
      </c>
      <c r="BI242" s="207">
        <f t="shared" si="48"/>
        <v>0</v>
      </c>
      <c r="BJ242" s="116" t="s">
        <v>814</v>
      </c>
      <c r="BK242" s="207">
        <f t="shared" si="49"/>
        <v>0</v>
      </c>
      <c r="BL242" s="116" t="s">
        <v>818</v>
      </c>
      <c r="BM242" s="206" t="s">
        <v>1254</v>
      </c>
    </row>
    <row r="243" spans="2:65" s="123" customFormat="1" ht="16.5" customHeight="1">
      <c r="B243" s="194"/>
      <c r="C243" s="195" t="s">
        <v>1255</v>
      </c>
      <c r="D243" s="195" t="s">
        <v>815</v>
      </c>
      <c r="E243" s="196" t="s">
        <v>1256</v>
      </c>
      <c r="F243" s="197" t="s">
        <v>1257</v>
      </c>
      <c r="G243" s="198" t="s">
        <v>45</v>
      </c>
      <c r="H243" s="199">
        <v>1</v>
      </c>
      <c r="I243" s="200"/>
      <c r="J243" s="200">
        <f t="shared" si="40"/>
        <v>0</v>
      </c>
      <c r="K243" s="201"/>
      <c r="L243" s="124"/>
      <c r="M243" s="202" t="s">
        <v>747</v>
      </c>
      <c r="N243" s="203" t="s">
        <v>764</v>
      </c>
      <c r="O243" s="204">
        <v>0.35</v>
      </c>
      <c r="P243" s="204">
        <f t="shared" si="41"/>
        <v>0.35</v>
      </c>
      <c r="Q243" s="204">
        <v>6.9999999999999999E-4</v>
      </c>
      <c r="R243" s="204">
        <f t="shared" si="42"/>
        <v>6.9999999999999999E-4</v>
      </c>
      <c r="S243" s="204">
        <v>0</v>
      </c>
      <c r="T243" s="205">
        <f t="shared" si="43"/>
        <v>0</v>
      </c>
      <c r="AR243" s="206" t="s">
        <v>818</v>
      </c>
      <c r="AT243" s="206" t="s">
        <v>815</v>
      </c>
      <c r="AU243" s="206" t="s">
        <v>739</v>
      </c>
      <c r="AY243" s="116" t="s">
        <v>811</v>
      </c>
      <c r="BE243" s="207">
        <f t="shared" si="44"/>
        <v>0</v>
      </c>
      <c r="BF243" s="207">
        <f t="shared" si="45"/>
        <v>0</v>
      </c>
      <c r="BG243" s="207">
        <f t="shared" si="46"/>
        <v>0</v>
      </c>
      <c r="BH243" s="207">
        <f t="shared" si="47"/>
        <v>0</v>
      </c>
      <c r="BI243" s="207">
        <f t="shared" si="48"/>
        <v>0</v>
      </c>
      <c r="BJ243" s="116" t="s">
        <v>814</v>
      </c>
      <c r="BK243" s="207">
        <f t="shared" si="49"/>
        <v>0</v>
      </c>
      <c r="BL243" s="116" t="s">
        <v>818</v>
      </c>
      <c r="BM243" s="206" t="s">
        <v>1258</v>
      </c>
    </row>
    <row r="244" spans="2:65" s="123" customFormat="1" ht="16.5" customHeight="1">
      <c r="B244" s="194"/>
      <c r="C244" s="195" t="s">
        <v>1259</v>
      </c>
      <c r="D244" s="195" t="s">
        <v>815</v>
      </c>
      <c r="E244" s="196" t="s">
        <v>1260</v>
      </c>
      <c r="F244" s="197" t="s">
        <v>1261</v>
      </c>
      <c r="G244" s="198" t="s">
        <v>45</v>
      </c>
      <c r="H244" s="199">
        <v>14</v>
      </c>
      <c r="I244" s="200"/>
      <c r="J244" s="200">
        <f t="shared" si="40"/>
        <v>0</v>
      </c>
      <c r="K244" s="201"/>
      <c r="L244" s="124"/>
      <c r="M244" s="202" t="s">
        <v>747</v>
      </c>
      <c r="N244" s="203" t="s">
        <v>764</v>
      </c>
      <c r="O244" s="204">
        <v>8.2000000000000003E-2</v>
      </c>
      <c r="P244" s="204">
        <f t="shared" si="41"/>
        <v>1.1480000000000001</v>
      </c>
      <c r="Q244" s="204">
        <v>2.2000000000000001E-4</v>
      </c>
      <c r="R244" s="204">
        <f t="shared" si="42"/>
        <v>3.0800000000000003E-3</v>
      </c>
      <c r="S244" s="204">
        <v>0</v>
      </c>
      <c r="T244" s="205">
        <f t="shared" si="43"/>
        <v>0</v>
      </c>
      <c r="AR244" s="206" t="s">
        <v>818</v>
      </c>
      <c r="AT244" s="206" t="s">
        <v>815</v>
      </c>
      <c r="AU244" s="206" t="s">
        <v>739</v>
      </c>
      <c r="AY244" s="116" t="s">
        <v>811</v>
      </c>
      <c r="BE244" s="207">
        <f t="shared" si="44"/>
        <v>0</v>
      </c>
      <c r="BF244" s="207">
        <f t="shared" si="45"/>
        <v>0</v>
      </c>
      <c r="BG244" s="207">
        <f t="shared" si="46"/>
        <v>0</v>
      </c>
      <c r="BH244" s="207">
        <f t="shared" si="47"/>
        <v>0</v>
      </c>
      <c r="BI244" s="207">
        <f t="shared" si="48"/>
        <v>0</v>
      </c>
      <c r="BJ244" s="116" t="s">
        <v>814</v>
      </c>
      <c r="BK244" s="207">
        <f t="shared" si="49"/>
        <v>0</v>
      </c>
      <c r="BL244" s="116" t="s">
        <v>818</v>
      </c>
      <c r="BM244" s="206" t="s">
        <v>1262</v>
      </c>
    </row>
    <row r="245" spans="2:65" s="123" customFormat="1" ht="21.75" customHeight="1">
      <c r="B245" s="194"/>
      <c r="C245" s="195" t="s">
        <v>1263</v>
      </c>
      <c r="D245" s="195" t="s">
        <v>815</v>
      </c>
      <c r="E245" s="196" t="s">
        <v>1264</v>
      </c>
      <c r="F245" s="197" t="s">
        <v>1265</v>
      </c>
      <c r="G245" s="198" t="s">
        <v>45</v>
      </c>
      <c r="H245" s="199">
        <v>1</v>
      </c>
      <c r="I245" s="200"/>
      <c r="J245" s="200">
        <f t="shared" si="40"/>
        <v>0</v>
      </c>
      <c r="K245" s="201"/>
      <c r="L245" s="124"/>
      <c r="M245" s="202" t="s">
        <v>747</v>
      </c>
      <c r="N245" s="203" t="s">
        <v>764</v>
      </c>
      <c r="O245" s="204">
        <v>0.20599999999999999</v>
      </c>
      <c r="P245" s="204">
        <f t="shared" si="41"/>
        <v>0.20599999999999999</v>
      </c>
      <c r="Q245" s="204">
        <v>3.3E-4</v>
      </c>
      <c r="R245" s="204">
        <f t="shared" si="42"/>
        <v>3.3E-4</v>
      </c>
      <c r="S245" s="204">
        <v>0</v>
      </c>
      <c r="T245" s="205">
        <f t="shared" si="43"/>
        <v>0</v>
      </c>
      <c r="AR245" s="206" t="s">
        <v>818</v>
      </c>
      <c r="AT245" s="206" t="s">
        <v>815</v>
      </c>
      <c r="AU245" s="206" t="s">
        <v>739</v>
      </c>
      <c r="AY245" s="116" t="s">
        <v>811</v>
      </c>
      <c r="BE245" s="207">
        <f t="shared" si="44"/>
        <v>0</v>
      </c>
      <c r="BF245" s="207">
        <f t="shared" si="45"/>
        <v>0</v>
      </c>
      <c r="BG245" s="207">
        <f t="shared" si="46"/>
        <v>0</v>
      </c>
      <c r="BH245" s="207">
        <f t="shared" si="47"/>
        <v>0</v>
      </c>
      <c r="BI245" s="207">
        <f t="shared" si="48"/>
        <v>0</v>
      </c>
      <c r="BJ245" s="116" t="s">
        <v>814</v>
      </c>
      <c r="BK245" s="207">
        <f t="shared" si="49"/>
        <v>0</v>
      </c>
      <c r="BL245" s="116" t="s">
        <v>818</v>
      </c>
      <c r="BM245" s="206" t="s">
        <v>1266</v>
      </c>
    </row>
    <row r="246" spans="2:65" s="123" customFormat="1" ht="21.75" customHeight="1">
      <c r="B246" s="194"/>
      <c r="C246" s="195" t="s">
        <v>1267</v>
      </c>
      <c r="D246" s="195" t="s">
        <v>815</v>
      </c>
      <c r="E246" s="196" t="s">
        <v>1268</v>
      </c>
      <c r="F246" s="197" t="s">
        <v>1269</v>
      </c>
      <c r="G246" s="198" t="s">
        <v>45</v>
      </c>
      <c r="H246" s="199">
        <v>1</v>
      </c>
      <c r="I246" s="200"/>
      <c r="J246" s="200">
        <f t="shared" si="40"/>
        <v>0</v>
      </c>
      <c r="K246" s="201"/>
      <c r="L246" s="124"/>
      <c r="M246" s="202" t="s">
        <v>747</v>
      </c>
      <c r="N246" s="203" t="s">
        <v>764</v>
      </c>
      <c r="O246" s="204">
        <v>0.22700000000000001</v>
      </c>
      <c r="P246" s="204">
        <f t="shared" si="41"/>
        <v>0.22700000000000001</v>
      </c>
      <c r="Q246" s="204">
        <v>5.6999999999999998E-4</v>
      </c>
      <c r="R246" s="204">
        <f t="shared" si="42"/>
        <v>5.6999999999999998E-4</v>
      </c>
      <c r="S246" s="204">
        <v>0</v>
      </c>
      <c r="T246" s="205">
        <f t="shared" si="43"/>
        <v>0</v>
      </c>
      <c r="AR246" s="206" t="s">
        <v>818</v>
      </c>
      <c r="AT246" s="206" t="s">
        <v>815</v>
      </c>
      <c r="AU246" s="206" t="s">
        <v>739</v>
      </c>
      <c r="AY246" s="116" t="s">
        <v>811</v>
      </c>
      <c r="BE246" s="207">
        <f t="shared" si="44"/>
        <v>0</v>
      </c>
      <c r="BF246" s="207">
        <f t="shared" si="45"/>
        <v>0</v>
      </c>
      <c r="BG246" s="207">
        <f t="shared" si="46"/>
        <v>0</v>
      </c>
      <c r="BH246" s="207">
        <f t="shared" si="47"/>
        <v>0</v>
      </c>
      <c r="BI246" s="207">
        <f t="shared" si="48"/>
        <v>0</v>
      </c>
      <c r="BJ246" s="116" t="s">
        <v>814</v>
      </c>
      <c r="BK246" s="207">
        <f t="shared" si="49"/>
        <v>0</v>
      </c>
      <c r="BL246" s="116" t="s">
        <v>818</v>
      </c>
      <c r="BM246" s="206" t="s">
        <v>1270</v>
      </c>
    </row>
    <row r="247" spans="2:65" s="123" customFormat="1" ht="21.75" customHeight="1">
      <c r="B247" s="194"/>
      <c r="C247" s="195" t="s">
        <v>1271</v>
      </c>
      <c r="D247" s="195" t="s">
        <v>815</v>
      </c>
      <c r="E247" s="196" t="s">
        <v>1272</v>
      </c>
      <c r="F247" s="197" t="s">
        <v>1273</v>
      </c>
      <c r="G247" s="198" t="s">
        <v>45</v>
      </c>
      <c r="H247" s="199">
        <v>1</v>
      </c>
      <c r="I247" s="200"/>
      <c r="J247" s="200">
        <f t="shared" si="40"/>
        <v>0</v>
      </c>
      <c r="K247" s="201"/>
      <c r="L247" s="124"/>
      <c r="M247" s="202" t="s">
        <v>747</v>
      </c>
      <c r="N247" s="203" t="s">
        <v>764</v>
      </c>
      <c r="O247" s="204">
        <v>0.26800000000000002</v>
      </c>
      <c r="P247" s="204">
        <f t="shared" si="41"/>
        <v>0.26800000000000002</v>
      </c>
      <c r="Q247" s="204">
        <v>1.14E-3</v>
      </c>
      <c r="R247" s="204">
        <f t="shared" si="42"/>
        <v>1.14E-3</v>
      </c>
      <c r="S247" s="204">
        <v>0</v>
      </c>
      <c r="T247" s="205">
        <f t="shared" si="43"/>
        <v>0</v>
      </c>
      <c r="AR247" s="206" t="s">
        <v>818</v>
      </c>
      <c r="AT247" s="206" t="s">
        <v>815</v>
      </c>
      <c r="AU247" s="206" t="s">
        <v>739</v>
      </c>
      <c r="AY247" s="116" t="s">
        <v>811</v>
      </c>
      <c r="BE247" s="207">
        <f t="shared" si="44"/>
        <v>0</v>
      </c>
      <c r="BF247" s="207">
        <f t="shared" si="45"/>
        <v>0</v>
      </c>
      <c r="BG247" s="207">
        <f t="shared" si="46"/>
        <v>0</v>
      </c>
      <c r="BH247" s="207">
        <f t="shared" si="47"/>
        <v>0</v>
      </c>
      <c r="BI247" s="207">
        <f t="shared" si="48"/>
        <v>0</v>
      </c>
      <c r="BJ247" s="116" t="s">
        <v>814</v>
      </c>
      <c r="BK247" s="207">
        <f t="shared" si="49"/>
        <v>0</v>
      </c>
      <c r="BL247" s="116" t="s">
        <v>818</v>
      </c>
      <c r="BM247" s="206" t="s">
        <v>1274</v>
      </c>
    </row>
    <row r="248" spans="2:65" s="123" customFormat="1" ht="21.75" customHeight="1">
      <c r="B248" s="194"/>
      <c r="C248" s="195" t="s">
        <v>1275</v>
      </c>
      <c r="D248" s="195" t="s">
        <v>815</v>
      </c>
      <c r="E248" s="196" t="s">
        <v>1276</v>
      </c>
      <c r="F248" s="197" t="s">
        <v>1277</v>
      </c>
      <c r="G248" s="198" t="s">
        <v>45</v>
      </c>
      <c r="H248" s="199">
        <v>1</v>
      </c>
      <c r="I248" s="200"/>
      <c r="J248" s="200">
        <f t="shared" si="40"/>
        <v>0</v>
      </c>
      <c r="K248" s="201"/>
      <c r="L248" s="124"/>
      <c r="M248" s="202" t="s">
        <v>747</v>
      </c>
      <c r="N248" s="203" t="s">
        <v>764</v>
      </c>
      <c r="O248" s="204">
        <v>0.42199999999999999</v>
      </c>
      <c r="P248" s="204">
        <f t="shared" si="41"/>
        <v>0.42199999999999999</v>
      </c>
      <c r="Q248" s="204">
        <v>1.73E-3</v>
      </c>
      <c r="R248" s="204">
        <f t="shared" si="42"/>
        <v>1.73E-3</v>
      </c>
      <c r="S248" s="204">
        <v>0</v>
      </c>
      <c r="T248" s="205">
        <f t="shared" si="43"/>
        <v>0</v>
      </c>
      <c r="AR248" s="206" t="s">
        <v>818</v>
      </c>
      <c r="AT248" s="206" t="s">
        <v>815</v>
      </c>
      <c r="AU248" s="206" t="s">
        <v>739</v>
      </c>
      <c r="AY248" s="116" t="s">
        <v>811</v>
      </c>
      <c r="BE248" s="207">
        <f t="shared" si="44"/>
        <v>0</v>
      </c>
      <c r="BF248" s="207">
        <f t="shared" si="45"/>
        <v>0</v>
      </c>
      <c r="BG248" s="207">
        <f t="shared" si="46"/>
        <v>0</v>
      </c>
      <c r="BH248" s="207">
        <f t="shared" si="47"/>
        <v>0</v>
      </c>
      <c r="BI248" s="207">
        <f t="shared" si="48"/>
        <v>0</v>
      </c>
      <c r="BJ248" s="116" t="s">
        <v>814</v>
      </c>
      <c r="BK248" s="207">
        <f t="shared" si="49"/>
        <v>0</v>
      </c>
      <c r="BL248" s="116" t="s">
        <v>818</v>
      </c>
      <c r="BM248" s="206" t="s">
        <v>1278</v>
      </c>
    </row>
    <row r="249" spans="2:65" s="123" customFormat="1" ht="16.5" customHeight="1">
      <c r="B249" s="194"/>
      <c r="C249" s="195" t="s">
        <v>1279</v>
      </c>
      <c r="D249" s="195" t="s">
        <v>815</v>
      </c>
      <c r="E249" s="196" t="s">
        <v>1280</v>
      </c>
      <c r="F249" s="197" t="s">
        <v>1281</v>
      </c>
      <c r="G249" s="198" t="s">
        <v>45</v>
      </c>
      <c r="H249" s="199">
        <v>10</v>
      </c>
      <c r="I249" s="200"/>
      <c r="J249" s="200">
        <f t="shared" si="40"/>
        <v>0</v>
      </c>
      <c r="K249" s="201"/>
      <c r="L249" s="124"/>
      <c r="M249" s="202" t="s">
        <v>747</v>
      </c>
      <c r="N249" s="203" t="s">
        <v>764</v>
      </c>
      <c r="O249" s="204">
        <v>0.22</v>
      </c>
      <c r="P249" s="204">
        <f t="shared" si="41"/>
        <v>2.2000000000000002</v>
      </c>
      <c r="Q249" s="204">
        <v>5.0000000000000001E-4</v>
      </c>
      <c r="R249" s="204">
        <f t="shared" si="42"/>
        <v>5.0000000000000001E-3</v>
      </c>
      <c r="S249" s="204">
        <v>0</v>
      </c>
      <c r="T249" s="205">
        <f t="shared" si="43"/>
        <v>0</v>
      </c>
      <c r="AR249" s="206" t="s">
        <v>818</v>
      </c>
      <c r="AT249" s="206" t="s">
        <v>815</v>
      </c>
      <c r="AU249" s="206" t="s">
        <v>739</v>
      </c>
      <c r="AY249" s="116" t="s">
        <v>811</v>
      </c>
      <c r="BE249" s="207">
        <f t="shared" si="44"/>
        <v>0</v>
      </c>
      <c r="BF249" s="207">
        <f t="shared" si="45"/>
        <v>0</v>
      </c>
      <c r="BG249" s="207">
        <f t="shared" si="46"/>
        <v>0</v>
      </c>
      <c r="BH249" s="207">
        <f t="shared" si="47"/>
        <v>0</v>
      </c>
      <c r="BI249" s="207">
        <f t="shared" si="48"/>
        <v>0</v>
      </c>
      <c r="BJ249" s="116" t="s">
        <v>814</v>
      </c>
      <c r="BK249" s="207">
        <f t="shared" si="49"/>
        <v>0</v>
      </c>
      <c r="BL249" s="116" t="s">
        <v>818</v>
      </c>
      <c r="BM249" s="206" t="s">
        <v>1282</v>
      </c>
    </row>
    <row r="250" spans="2:65" s="123" customFormat="1" ht="16.5" customHeight="1">
      <c r="B250" s="194"/>
      <c r="C250" s="195" t="s">
        <v>1283</v>
      </c>
      <c r="D250" s="195" t="s">
        <v>815</v>
      </c>
      <c r="E250" s="196" t="s">
        <v>1284</v>
      </c>
      <c r="F250" s="197" t="s">
        <v>1285</v>
      </c>
      <c r="G250" s="198" t="s">
        <v>45</v>
      </c>
      <c r="H250" s="199">
        <v>7</v>
      </c>
      <c r="I250" s="200"/>
      <c r="J250" s="200">
        <f t="shared" si="40"/>
        <v>0</v>
      </c>
      <c r="K250" s="201"/>
      <c r="L250" s="124"/>
      <c r="M250" s="202" t="s">
        <v>747</v>
      </c>
      <c r="N250" s="203" t="s">
        <v>764</v>
      </c>
      <c r="O250" s="204">
        <v>0.26</v>
      </c>
      <c r="P250" s="204">
        <f t="shared" si="41"/>
        <v>1.82</v>
      </c>
      <c r="Q250" s="204">
        <v>6.9999999999999999E-4</v>
      </c>
      <c r="R250" s="204">
        <f t="shared" si="42"/>
        <v>4.8999999999999998E-3</v>
      </c>
      <c r="S250" s="204">
        <v>0</v>
      </c>
      <c r="T250" s="205">
        <f t="shared" si="43"/>
        <v>0</v>
      </c>
      <c r="AR250" s="206" t="s">
        <v>818</v>
      </c>
      <c r="AT250" s="206" t="s">
        <v>815</v>
      </c>
      <c r="AU250" s="206" t="s">
        <v>739</v>
      </c>
      <c r="AY250" s="116" t="s">
        <v>811</v>
      </c>
      <c r="BE250" s="207">
        <f t="shared" si="44"/>
        <v>0</v>
      </c>
      <c r="BF250" s="207">
        <f t="shared" si="45"/>
        <v>0</v>
      </c>
      <c r="BG250" s="207">
        <f t="shared" si="46"/>
        <v>0</v>
      </c>
      <c r="BH250" s="207">
        <f t="shared" si="47"/>
        <v>0</v>
      </c>
      <c r="BI250" s="207">
        <f t="shared" si="48"/>
        <v>0</v>
      </c>
      <c r="BJ250" s="116" t="s">
        <v>814</v>
      </c>
      <c r="BK250" s="207">
        <f t="shared" si="49"/>
        <v>0</v>
      </c>
      <c r="BL250" s="116" t="s">
        <v>818</v>
      </c>
      <c r="BM250" s="206" t="s">
        <v>1286</v>
      </c>
    </row>
    <row r="251" spans="2:65" s="123" customFormat="1" ht="16.5" customHeight="1">
      <c r="B251" s="194"/>
      <c r="C251" s="195" t="s">
        <v>1287</v>
      </c>
      <c r="D251" s="195" t="s">
        <v>815</v>
      </c>
      <c r="E251" s="196" t="s">
        <v>1288</v>
      </c>
      <c r="F251" s="197" t="s">
        <v>1289</v>
      </c>
      <c r="G251" s="198" t="s">
        <v>45</v>
      </c>
      <c r="H251" s="199">
        <v>2</v>
      </c>
      <c r="I251" s="200"/>
      <c r="J251" s="200">
        <f t="shared" si="40"/>
        <v>0</v>
      </c>
      <c r="K251" s="201"/>
      <c r="L251" s="124"/>
      <c r="M251" s="202" t="s">
        <v>747</v>
      </c>
      <c r="N251" s="203" t="s">
        <v>764</v>
      </c>
      <c r="O251" s="204">
        <v>0.34</v>
      </c>
      <c r="P251" s="204">
        <f t="shared" si="41"/>
        <v>0.68</v>
      </c>
      <c r="Q251" s="204">
        <v>1.07E-3</v>
      </c>
      <c r="R251" s="204">
        <f t="shared" si="42"/>
        <v>2.14E-3</v>
      </c>
      <c r="S251" s="204">
        <v>0</v>
      </c>
      <c r="T251" s="205">
        <f t="shared" si="43"/>
        <v>0</v>
      </c>
      <c r="AR251" s="206" t="s">
        <v>818</v>
      </c>
      <c r="AT251" s="206" t="s">
        <v>815</v>
      </c>
      <c r="AU251" s="206" t="s">
        <v>739</v>
      </c>
      <c r="AY251" s="116" t="s">
        <v>811</v>
      </c>
      <c r="BE251" s="207">
        <f t="shared" si="44"/>
        <v>0</v>
      </c>
      <c r="BF251" s="207">
        <f t="shared" si="45"/>
        <v>0</v>
      </c>
      <c r="BG251" s="207">
        <f t="shared" si="46"/>
        <v>0</v>
      </c>
      <c r="BH251" s="207">
        <f t="shared" si="47"/>
        <v>0</v>
      </c>
      <c r="BI251" s="207">
        <f t="shared" si="48"/>
        <v>0</v>
      </c>
      <c r="BJ251" s="116" t="s">
        <v>814</v>
      </c>
      <c r="BK251" s="207">
        <f t="shared" si="49"/>
        <v>0</v>
      </c>
      <c r="BL251" s="116" t="s">
        <v>818</v>
      </c>
      <c r="BM251" s="206" t="s">
        <v>1290</v>
      </c>
    </row>
    <row r="252" spans="2:65" s="123" customFormat="1" ht="16.5" customHeight="1">
      <c r="B252" s="194"/>
      <c r="C252" s="195" t="s">
        <v>1291</v>
      </c>
      <c r="D252" s="195" t="s">
        <v>815</v>
      </c>
      <c r="E252" s="196" t="s">
        <v>1292</v>
      </c>
      <c r="F252" s="197" t="s">
        <v>1293</v>
      </c>
      <c r="G252" s="198" t="s">
        <v>45</v>
      </c>
      <c r="H252" s="199">
        <v>1</v>
      </c>
      <c r="I252" s="200"/>
      <c r="J252" s="200">
        <f t="shared" si="40"/>
        <v>0</v>
      </c>
      <c r="K252" s="201"/>
      <c r="L252" s="124"/>
      <c r="M252" s="202" t="s">
        <v>747</v>
      </c>
      <c r="N252" s="203" t="s">
        <v>764</v>
      </c>
      <c r="O252" s="204">
        <v>0.41</v>
      </c>
      <c r="P252" s="204">
        <f t="shared" si="41"/>
        <v>0.41</v>
      </c>
      <c r="Q252" s="204">
        <v>1.6800000000000001E-3</v>
      </c>
      <c r="R252" s="204">
        <f t="shared" si="42"/>
        <v>1.6800000000000001E-3</v>
      </c>
      <c r="S252" s="204">
        <v>0</v>
      </c>
      <c r="T252" s="205">
        <f t="shared" si="43"/>
        <v>0</v>
      </c>
      <c r="AR252" s="206" t="s">
        <v>818</v>
      </c>
      <c r="AT252" s="206" t="s">
        <v>815</v>
      </c>
      <c r="AU252" s="206" t="s">
        <v>739</v>
      </c>
      <c r="AY252" s="116" t="s">
        <v>811</v>
      </c>
      <c r="BE252" s="207">
        <f t="shared" si="44"/>
        <v>0</v>
      </c>
      <c r="BF252" s="207">
        <f t="shared" si="45"/>
        <v>0</v>
      </c>
      <c r="BG252" s="207">
        <f t="shared" si="46"/>
        <v>0</v>
      </c>
      <c r="BH252" s="207">
        <f t="shared" si="47"/>
        <v>0</v>
      </c>
      <c r="BI252" s="207">
        <f t="shared" si="48"/>
        <v>0</v>
      </c>
      <c r="BJ252" s="116" t="s">
        <v>814</v>
      </c>
      <c r="BK252" s="207">
        <f t="shared" si="49"/>
        <v>0</v>
      </c>
      <c r="BL252" s="116" t="s">
        <v>818</v>
      </c>
      <c r="BM252" s="206" t="s">
        <v>1294</v>
      </c>
    </row>
    <row r="253" spans="2:65" s="123" customFormat="1" ht="21.75" customHeight="1">
      <c r="B253" s="194"/>
      <c r="C253" s="195" t="s">
        <v>1295</v>
      </c>
      <c r="D253" s="195" t="s">
        <v>815</v>
      </c>
      <c r="E253" s="196" t="s">
        <v>1296</v>
      </c>
      <c r="F253" s="197" t="s">
        <v>1297</v>
      </c>
      <c r="G253" s="198" t="s">
        <v>45</v>
      </c>
      <c r="H253" s="199">
        <v>13</v>
      </c>
      <c r="I253" s="200"/>
      <c r="J253" s="200">
        <f t="shared" si="40"/>
        <v>0</v>
      </c>
      <c r="K253" s="201"/>
      <c r="L253" s="124"/>
      <c r="M253" s="202" t="s">
        <v>747</v>
      </c>
      <c r="N253" s="203" t="s">
        <v>764</v>
      </c>
      <c r="O253" s="204">
        <v>0.38100000000000001</v>
      </c>
      <c r="P253" s="204">
        <f t="shared" si="41"/>
        <v>4.9530000000000003</v>
      </c>
      <c r="Q253" s="204">
        <v>5.2999999999999998E-4</v>
      </c>
      <c r="R253" s="204">
        <f t="shared" si="42"/>
        <v>6.8899999999999994E-3</v>
      </c>
      <c r="S253" s="204">
        <v>0</v>
      </c>
      <c r="T253" s="205">
        <f t="shared" si="43"/>
        <v>0</v>
      </c>
      <c r="AR253" s="206" t="s">
        <v>818</v>
      </c>
      <c r="AT253" s="206" t="s">
        <v>815</v>
      </c>
      <c r="AU253" s="206" t="s">
        <v>739</v>
      </c>
      <c r="AY253" s="116" t="s">
        <v>811</v>
      </c>
      <c r="BE253" s="207">
        <f t="shared" si="44"/>
        <v>0</v>
      </c>
      <c r="BF253" s="207">
        <f t="shared" si="45"/>
        <v>0</v>
      </c>
      <c r="BG253" s="207">
        <f t="shared" si="46"/>
        <v>0</v>
      </c>
      <c r="BH253" s="207">
        <f t="shared" si="47"/>
        <v>0</v>
      </c>
      <c r="BI253" s="207">
        <f t="shared" si="48"/>
        <v>0</v>
      </c>
      <c r="BJ253" s="116" t="s">
        <v>814</v>
      </c>
      <c r="BK253" s="207">
        <f t="shared" si="49"/>
        <v>0</v>
      </c>
      <c r="BL253" s="116" t="s">
        <v>818</v>
      </c>
      <c r="BM253" s="206" t="s">
        <v>1298</v>
      </c>
    </row>
    <row r="254" spans="2:65" s="123" customFormat="1" ht="21.75" customHeight="1">
      <c r="B254" s="194"/>
      <c r="C254" s="195" t="s">
        <v>1299</v>
      </c>
      <c r="D254" s="195" t="s">
        <v>815</v>
      </c>
      <c r="E254" s="196" t="s">
        <v>1300</v>
      </c>
      <c r="F254" s="197" t="s">
        <v>1301</v>
      </c>
      <c r="G254" s="198" t="s">
        <v>45</v>
      </c>
      <c r="H254" s="199">
        <v>1</v>
      </c>
      <c r="I254" s="200"/>
      <c r="J254" s="200">
        <f t="shared" si="40"/>
        <v>0</v>
      </c>
      <c r="K254" s="201"/>
      <c r="L254" s="124"/>
      <c r="M254" s="202" t="s">
        <v>747</v>
      </c>
      <c r="N254" s="203" t="s">
        <v>764</v>
      </c>
      <c r="O254" s="204">
        <v>0.433</v>
      </c>
      <c r="P254" s="204">
        <f t="shared" si="41"/>
        <v>0.433</v>
      </c>
      <c r="Q254" s="204">
        <v>1.47E-3</v>
      </c>
      <c r="R254" s="204">
        <f t="shared" si="42"/>
        <v>1.47E-3</v>
      </c>
      <c r="S254" s="204">
        <v>0</v>
      </c>
      <c r="T254" s="205">
        <f t="shared" si="43"/>
        <v>0</v>
      </c>
      <c r="AR254" s="206" t="s">
        <v>818</v>
      </c>
      <c r="AT254" s="206" t="s">
        <v>815</v>
      </c>
      <c r="AU254" s="206" t="s">
        <v>739</v>
      </c>
      <c r="AY254" s="116" t="s">
        <v>811</v>
      </c>
      <c r="BE254" s="207">
        <f t="shared" si="44"/>
        <v>0</v>
      </c>
      <c r="BF254" s="207">
        <f t="shared" si="45"/>
        <v>0</v>
      </c>
      <c r="BG254" s="207">
        <f t="shared" si="46"/>
        <v>0</v>
      </c>
      <c r="BH254" s="207">
        <f t="shared" si="47"/>
        <v>0</v>
      </c>
      <c r="BI254" s="207">
        <f t="shared" si="48"/>
        <v>0</v>
      </c>
      <c r="BJ254" s="116" t="s">
        <v>814</v>
      </c>
      <c r="BK254" s="207">
        <f t="shared" si="49"/>
        <v>0</v>
      </c>
      <c r="BL254" s="116" t="s">
        <v>818</v>
      </c>
      <c r="BM254" s="206" t="s">
        <v>1302</v>
      </c>
    </row>
    <row r="255" spans="2:65" s="182" customFormat="1" ht="22.75" customHeight="1">
      <c r="B255" s="183"/>
      <c r="D255" s="184" t="s">
        <v>807</v>
      </c>
      <c r="E255" s="192" t="s">
        <v>1303</v>
      </c>
      <c r="F255" s="192" t="s">
        <v>1304</v>
      </c>
      <c r="J255" s="193">
        <f>BK255</f>
        <v>0</v>
      </c>
      <c r="L255" s="183"/>
      <c r="M255" s="187"/>
      <c r="P255" s="188">
        <f>SUM(P256:P257)</f>
        <v>0.57200000000000006</v>
      </c>
      <c r="R255" s="188">
        <f>SUM(R256:R257)</f>
        <v>5.0000000000000001E-4</v>
      </c>
      <c r="T255" s="189">
        <f>SUM(T256:T257)</f>
        <v>0</v>
      </c>
      <c r="AR255" s="184" t="s">
        <v>739</v>
      </c>
      <c r="AT255" s="190" t="s">
        <v>807</v>
      </c>
      <c r="AU255" s="190" t="s">
        <v>814</v>
      </c>
      <c r="AY255" s="184" t="s">
        <v>811</v>
      </c>
      <c r="BK255" s="191">
        <f>SUM(BK256:BK257)</f>
        <v>0</v>
      </c>
    </row>
    <row r="256" spans="2:65" s="123" customFormat="1" ht="16.5" customHeight="1">
      <c r="B256" s="194"/>
      <c r="C256" s="195" t="s">
        <v>1305</v>
      </c>
      <c r="D256" s="195" t="s">
        <v>815</v>
      </c>
      <c r="E256" s="196" t="s">
        <v>1306</v>
      </c>
      <c r="F256" s="197" t="s">
        <v>1307</v>
      </c>
      <c r="G256" s="198" t="s">
        <v>84</v>
      </c>
      <c r="H256" s="199">
        <v>5</v>
      </c>
      <c r="I256" s="200"/>
      <c r="J256" s="200">
        <f>ROUND(I256*H256,2)</f>
        <v>0</v>
      </c>
      <c r="K256" s="201"/>
      <c r="L256" s="124"/>
      <c r="M256" s="202" t="s">
        <v>747</v>
      </c>
      <c r="N256" s="203" t="s">
        <v>764</v>
      </c>
      <c r="O256" s="204">
        <v>2.8000000000000001E-2</v>
      </c>
      <c r="P256" s="204">
        <f>O256*H256</f>
        <v>0.14000000000000001</v>
      </c>
      <c r="Q256" s="204">
        <v>2.0000000000000002E-5</v>
      </c>
      <c r="R256" s="204">
        <f>Q256*H256</f>
        <v>1E-4</v>
      </c>
      <c r="S256" s="204">
        <v>0</v>
      </c>
      <c r="T256" s="205">
        <f>S256*H256</f>
        <v>0</v>
      </c>
      <c r="AR256" s="206" t="s">
        <v>818</v>
      </c>
      <c r="AT256" s="206" t="s">
        <v>815</v>
      </c>
      <c r="AU256" s="206" t="s">
        <v>739</v>
      </c>
      <c r="AY256" s="116" t="s">
        <v>811</v>
      </c>
      <c r="BE256" s="207">
        <f>IF(N256="základní",J256,0)</f>
        <v>0</v>
      </c>
      <c r="BF256" s="207">
        <f>IF(N256="snížená",J256,0)</f>
        <v>0</v>
      </c>
      <c r="BG256" s="207">
        <f>IF(N256="zákl. přenesená",J256,0)</f>
        <v>0</v>
      </c>
      <c r="BH256" s="207">
        <f>IF(N256="sníž. přenesená",J256,0)</f>
        <v>0</v>
      </c>
      <c r="BI256" s="207">
        <f>IF(N256="nulová",J256,0)</f>
        <v>0</v>
      </c>
      <c r="BJ256" s="116" t="s">
        <v>814</v>
      </c>
      <c r="BK256" s="207">
        <f>ROUND(I256*H256,2)</f>
        <v>0</v>
      </c>
      <c r="BL256" s="116" t="s">
        <v>818</v>
      </c>
      <c r="BM256" s="206" t="s">
        <v>1308</v>
      </c>
    </row>
    <row r="257" spans="2:65" s="123" customFormat="1" ht="16.5" customHeight="1">
      <c r="B257" s="194"/>
      <c r="C257" s="195" t="s">
        <v>1309</v>
      </c>
      <c r="D257" s="195" t="s">
        <v>815</v>
      </c>
      <c r="E257" s="196" t="s">
        <v>1310</v>
      </c>
      <c r="F257" s="197" t="s">
        <v>1311</v>
      </c>
      <c r="G257" s="198" t="s">
        <v>84</v>
      </c>
      <c r="H257" s="199">
        <v>8</v>
      </c>
      <c r="I257" s="200"/>
      <c r="J257" s="200">
        <f>ROUND(I257*H257,2)</f>
        <v>0</v>
      </c>
      <c r="K257" s="201"/>
      <c r="L257" s="124"/>
      <c r="M257" s="202" t="s">
        <v>747</v>
      </c>
      <c r="N257" s="203" t="s">
        <v>764</v>
      </c>
      <c r="O257" s="204">
        <v>5.3999999999999999E-2</v>
      </c>
      <c r="P257" s="204">
        <f>O257*H257</f>
        <v>0.432</v>
      </c>
      <c r="Q257" s="204">
        <v>5.0000000000000002E-5</v>
      </c>
      <c r="R257" s="204">
        <f>Q257*H257</f>
        <v>4.0000000000000002E-4</v>
      </c>
      <c r="S257" s="204">
        <v>0</v>
      </c>
      <c r="T257" s="205">
        <f>S257*H257</f>
        <v>0</v>
      </c>
      <c r="AR257" s="206" t="s">
        <v>818</v>
      </c>
      <c r="AT257" s="206" t="s">
        <v>815</v>
      </c>
      <c r="AU257" s="206" t="s">
        <v>739</v>
      </c>
      <c r="AY257" s="116" t="s">
        <v>811</v>
      </c>
      <c r="BE257" s="207">
        <f>IF(N257="základní",J257,0)</f>
        <v>0</v>
      </c>
      <c r="BF257" s="207">
        <f>IF(N257="snížená",J257,0)</f>
        <v>0</v>
      </c>
      <c r="BG257" s="207">
        <f>IF(N257="zákl. přenesená",J257,0)</f>
        <v>0</v>
      </c>
      <c r="BH257" s="207">
        <f>IF(N257="sníž. přenesená",J257,0)</f>
        <v>0</v>
      </c>
      <c r="BI257" s="207">
        <f>IF(N257="nulová",J257,0)</f>
        <v>0</v>
      </c>
      <c r="BJ257" s="116" t="s">
        <v>814</v>
      </c>
      <c r="BK257" s="207">
        <f>ROUND(I257*H257,2)</f>
        <v>0</v>
      </c>
      <c r="BL257" s="116" t="s">
        <v>818</v>
      </c>
      <c r="BM257" s="206" t="s">
        <v>1312</v>
      </c>
    </row>
    <row r="258" spans="2:65" s="182" customFormat="1" ht="26" customHeight="1">
      <c r="B258" s="183"/>
      <c r="D258" s="184" t="s">
        <v>807</v>
      </c>
      <c r="E258" s="185" t="s">
        <v>1313</v>
      </c>
      <c r="F258" s="185" t="s">
        <v>1314</v>
      </c>
      <c r="J258" s="186">
        <f>BK258</f>
        <v>0</v>
      </c>
      <c r="L258" s="183"/>
      <c r="M258" s="187"/>
      <c r="P258" s="188">
        <f>SUM(P259:P264)</f>
        <v>29</v>
      </c>
      <c r="R258" s="188">
        <f>SUM(R259:R264)</f>
        <v>0</v>
      </c>
      <c r="T258" s="189">
        <f>SUM(T259:T264)</f>
        <v>0</v>
      </c>
      <c r="AR258" s="184" t="s">
        <v>832</v>
      </c>
      <c r="AT258" s="190" t="s">
        <v>807</v>
      </c>
      <c r="AU258" s="190" t="s">
        <v>810</v>
      </c>
      <c r="AY258" s="184" t="s">
        <v>811</v>
      </c>
      <c r="BK258" s="191">
        <f>SUM(BK259:BK264)</f>
        <v>0</v>
      </c>
    </row>
    <row r="259" spans="2:65" s="123" customFormat="1" ht="24.25" customHeight="1">
      <c r="B259" s="194"/>
      <c r="C259" s="195" t="s">
        <v>1315</v>
      </c>
      <c r="D259" s="195" t="s">
        <v>815</v>
      </c>
      <c r="E259" s="196" t="s">
        <v>1316</v>
      </c>
      <c r="F259" s="197" t="s">
        <v>1317</v>
      </c>
      <c r="G259" s="198" t="s">
        <v>1318</v>
      </c>
      <c r="H259" s="199">
        <v>24</v>
      </c>
      <c r="I259" s="200"/>
      <c r="J259" s="200">
        <f t="shared" ref="J259:J264" si="50">ROUND(I259*H259,2)</f>
        <v>0</v>
      </c>
      <c r="K259" s="201"/>
      <c r="L259" s="124"/>
      <c r="M259" s="202" t="s">
        <v>747</v>
      </c>
      <c r="N259" s="203" t="s">
        <v>764</v>
      </c>
      <c r="O259" s="204">
        <v>1</v>
      </c>
      <c r="P259" s="204">
        <f t="shared" ref="P259:P264" si="51">O259*H259</f>
        <v>24</v>
      </c>
      <c r="Q259" s="204">
        <v>0</v>
      </c>
      <c r="R259" s="204">
        <f t="shared" ref="R259:R264" si="52">Q259*H259</f>
        <v>0</v>
      </c>
      <c r="S259" s="204">
        <v>0</v>
      </c>
      <c r="T259" s="205">
        <f t="shared" ref="T259:T264" si="53">S259*H259</f>
        <v>0</v>
      </c>
      <c r="AR259" s="206" t="s">
        <v>1319</v>
      </c>
      <c r="AT259" s="206" t="s">
        <v>815</v>
      </c>
      <c r="AU259" s="206" t="s">
        <v>814</v>
      </c>
      <c r="AY259" s="116" t="s">
        <v>811</v>
      </c>
      <c r="BE259" s="207">
        <f t="shared" ref="BE259:BE264" si="54">IF(N259="základní",J259,0)</f>
        <v>0</v>
      </c>
      <c r="BF259" s="207">
        <f t="shared" ref="BF259:BF264" si="55">IF(N259="snížená",J259,0)</f>
        <v>0</v>
      </c>
      <c r="BG259" s="207">
        <f t="shared" ref="BG259:BG264" si="56">IF(N259="zákl. přenesená",J259,0)</f>
        <v>0</v>
      </c>
      <c r="BH259" s="207">
        <f t="shared" ref="BH259:BH264" si="57">IF(N259="sníž. přenesená",J259,0)</f>
        <v>0</v>
      </c>
      <c r="BI259" s="207">
        <f t="shared" ref="BI259:BI264" si="58">IF(N259="nulová",J259,0)</f>
        <v>0</v>
      </c>
      <c r="BJ259" s="116" t="s">
        <v>814</v>
      </c>
      <c r="BK259" s="207">
        <f t="shared" ref="BK259:BK264" si="59">ROUND(I259*H259,2)</f>
        <v>0</v>
      </c>
      <c r="BL259" s="116" t="s">
        <v>1319</v>
      </c>
      <c r="BM259" s="206" t="s">
        <v>1320</v>
      </c>
    </row>
    <row r="260" spans="2:65" s="123" customFormat="1" ht="16.5" customHeight="1">
      <c r="B260" s="194"/>
      <c r="C260" s="195" t="s">
        <v>1321</v>
      </c>
      <c r="D260" s="195" t="s">
        <v>815</v>
      </c>
      <c r="E260" s="196" t="s">
        <v>1322</v>
      </c>
      <c r="F260" s="197" t="s">
        <v>1323</v>
      </c>
      <c r="G260" s="198" t="s">
        <v>878</v>
      </c>
      <c r="H260" s="199">
        <v>1</v>
      </c>
      <c r="I260" s="200"/>
      <c r="J260" s="200">
        <f t="shared" si="50"/>
        <v>0</v>
      </c>
      <c r="K260" s="201"/>
      <c r="L260" s="124"/>
      <c r="M260" s="202" t="s">
        <v>747</v>
      </c>
      <c r="N260" s="203" t="s">
        <v>764</v>
      </c>
      <c r="O260" s="204">
        <v>1</v>
      </c>
      <c r="P260" s="204">
        <f t="shared" si="51"/>
        <v>1</v>
      </c>
      <c r="Q260" s="204">
        <v>0</v>
      </c>
      <c r="R260" s="204">
        <f t="shared" si="52"/>
        <v>0</v>
      </c>
      <c r="S260" s="204">
        <v>0</v>
      </c>
      <c r="T260" s="205">
        <f t="shared" si="53"/>
        <v>0</v>
      </c>
      <c r="AR260" s="206" t="s">
        <v>1319</v>
      </c>
      <c r="AT260" s="206" t="s">
        <v>815</v>
      </c>
      <c r="AU260" s="206" t="s">
        <v>814</v>
      </c>
      <c r="AY260" s="116" t="s">
        <v>811</v>
      </c>
      <c r="BE260" s="207">
        <f t="shared" si="54"/>
        <v>0</v>
      </c>
      <c r="BF260" s="207">
        <f t="shared" si="55"/>
        <v>0</v>
      </c>
      <c r="BG260" s="207">
        <f t="shared" si="56"/>
        <v>0</v>
      </c>
      <c r="BH260" s="207">
        <f t="shared" si="57"/>
        <v>0</v>
      </c>
      <c r="BI260" s="207">
        <f t="shared" si="58"/>
        <v>0</v>
      </c>
      <c r="BJ260" s="116" t="s">
        <v>814</v>
      </c>
      <c r="BK260" s="207">
        <f t="shared" si="59"/>
        <v>0</v>
      </c>
      <c r="BL260" s="116" t="s">
        <v>1319</v>
      </c>
      <c r="BM260" s="206" t="s">
        <v>1324</v>
      </c>
    </row>
    <row r="261" spans="2:65" s="123" customFormat="1" ht="16.5" customHeight="1">
      <c r="B261" s="194"/>
      <c r="C261" s="195" t="s">
        <v>1325</v>
      </c>
      <c r="D261" s="195" t="s">
        <v>815</v>
      </c>
      <c r="E261" s="196" t="s">
        <v>1326</v>
      </c>
      <c r="F261" s="197" t="s">
        <v>1327</v>
      </c>
      <c r="G261" s="198" t="s">
        <v>878</v>
      </c>
      <c r="H261" s="199">
        <v>1</v>
      </c>
      <c r="I261" s="200"/>
      <c r="J261" s="200">
        <f t="shared" si="50"/>
        <v>0</v>
      </c>
      <c r="K261" s="201"/>
      <c r="L261" s="124"/>
      <c r="M261" s="202" t="s">
        <v>747</v>
      </c>
      <c r="N261" s="203" t="s">
        <v>764</v>
      </c>
      <c r="O261" s="204">
        <v>1</v>
      </c>
      <c r="P261" s="204">
        <f t="shared" si="51"/>
        <v>1</v>
      </c>
      <c r="Q261" s="204">
        <v>0</v>
      </c>
      <c r="R261" s="204">
        <f t="shared" si="52"/>
        <v>0</v>
      </c>
      <c r="S261" s="204">
        <v>0</v>
      </c>
      <c r="T261" s="205">
        <f t="shared" si="53"/>
        <v>0</v>
      </c>
      <c r="AR261" s="206" t="s">
        <v>1319</v>
      </c>
      <c r="AT261" s="206" t="s">
        <v>815</v>
      </c>
      <c r="AU261" s="206" t="s">
        <v>814</v>
      </c>
      <c r="AY261" s="116" t="s">
        <v>811</v>
      </c>
      <c r="BE261" s="207">
        <f t="shared" si="54"/>
        <v>0</v>
      </c>
      <c r="BF261" s="207">
        <f t="shared" si="55"/>
        <v>0</v>
      </c>
      <c r="BG261" s="207">
        <f t="shared" si="56"/>
        <v>0</v>
      </c>
      <c r="BH261" s="207">
        <f t="shared" si="57"/>
        <v>0</v>
      </c>
      <c r="BI261" s="207">
        <f t="shared" si="58"/>
        <v>0</v>
      </c>
      <c r="BJ261" s="116" t="s">
        <v>814</v>
      </c>
      <c r="BK261" s="207">
        <f t="shared" si="59"/>
        <v>0</v>
      </c>
      <c r="BL261" s="116" t="s">
        <v>1319</v>
      </c>
      <c r="BM261" s="206" t="s">
        <v>1328</v>
      </c>
    </row>
    <row r="262" spans="2:65" s="123" customFormat="1" ht="16.5" customHeight="1">
      <c r="B262" s="194"/>
      <c r="C262" s="195" t="s">
        <v>1329</v>
      </c>
      <c r="D262" s="195" t="s">
        <v>815</v>
      </c>
      <c r="E262" s="196" t="s">
        <v>1330</v>
      </c>
      <c r="F262" s="197" t="s">
        <v>1331</v>
      </c>
      <c r="G262" s="198" t="s">
        <v>878</v>
      </c>
      <c r="H262" s="199">
        <v>1</v>
      </c>
      <c r="I262" s="200"/>
      <c r="J262" s="200">
        <f t="shared" si="50"/>
        <v>0</v>
      </c>
      <c r="K262" s="201"/>
      <c r="L262" s="124"/>
      <c r="M262" s="202" t="s">
        <v>747</v>
      </c>
      <c r="N262" s="203" t="s">
        <v>764</v>
      </c>
      <c r="O262" s="204">
        <v>1</v>
      </c>
      <c r="P262" s="204">
        <f t="shared" si="51"/>
        <v>1</v>
      </c>
      <c r="Q262" s="204">
        <v>0</v>
      </c>
      <c r="R262" s="204">
        <f t="shared" si="52"/>
        <v>0</v>
      </c>
      <c r="S262" s="204">
        <v>0</v>
      </c>
      <c r="T262" s="205">
        <f t="shared" si="53"/>
        <v>0</v>
      </c>
      <c r="AR262" s="206" t="s">
        <v>1319</v>
      </c>
      <c r="AT262" s="206" t="s">
        <v>815</v>
      </c>
      <c r="AU262" s="206" t="s">
        <v>814</v>
      </c>
      <c r="AY262" s="116" t="s">
        <v>811</v>
      </c>
      <c r="BE262" s="207">
        <f t="shared" si="54"/>
        <v>0</v>
      </c>
      <c r="BF262" s="207">
        <f t="shared" si="55"/>
        <v>0</v>
      </c>
      <c r="BG262" s="207">
        <f t="shared" si="56"/>
        <v>0</v>
      </c>
      <c r="BH262" s="207">
        <f t="shared" si="57"/>
        <v>0</v>
      </c>
      <c r="BI262" s="207">
        <f t="shared" si="58"/>
        <v>0</v>
      </c>
      <c r="BJ262" s="116" t="s">
        <v>814</v>
      </c>
      <c r="BK262" s="207">
        <f t="shared" si="59"/>
        <v>0</v>
      </c>
      <c r="BL262" s="116" t="s">
        <v>1319</v>
      </c>
      <c r="BM262" s="206" t="s">
        <v>1332</v>
      </c>
    </row>
    <row r="263" spans="2:65" s="123" customFormat="1" ht="16.5" customHeight="1">
      <c r="B263" s="194"/>
      <c r="C263" s="195" t="s">
        <v>1333</v>
      </c>
      <c r="D263" s="195" t="s">
        <v>815</v>
      </c>
      <c r="E263" s="196" t="s">
        <v>1334</v>
      </c>
      <c r="F263" s="197" t="s">
        <v>1335</v>
      </c>
      <c r="G263" s="198" t="s">
        <v>878</v>
      </c>
      <c r="H263" s="199">
        <v>1</v>
      </c>
      <c r="I263" s="200"/>
      <c r="J263" s="200">
        <f t="shared" si="50"/>
        <v>0</v>
      </c>
      <c r="K263" s="201"/>
      <c r="L263" s="124"/>
      <c r="M263" s="202" t="s">
        <v>747</v>
      </c>
      <c r="N263" s="203" t="s">
        <v>764</v>
      </c>
      <c r="O263" s="204">
        <v>1</v>
      </c>
      <c r="P263" s="204">
        <f t="shared" si="51"/>
        <v>1</v>
      </c>
      <c r="Q263" s="204">
        <v>0</v>
      </c>
      <c r="R263" s="204">
        <f t="shared" si="52"/>
        <v>0</v>
      </c>
      <c r="S263" s="204">
        <v>0</v>
      </c>
      <c r="T263" s="205">
        <f t="shared" si="53"/>
        <v>0</v>
      </c>
      <c r="AR263" s="206" t="s">
        <v>1319</v>
      </c>
      <c r="AT263" s="206" t="s">
        <v>815</v>
      </c>
      <c r="AU263" s="206" t="s">
        <v>814</v>
      </c>
      <c r="AY263" s="116" t="s">
        <v>811</v>
      </c>
      <c r="BE263" s="207">
        <f t="shared" si="54"/>
        <v>0</v>
      </c>
      <c r="BF263" s="207">
        <f t="shared" si="55"/>
        <v>0</v>
      </c>
      <c r="BG263" s="207">
        <f t="shared" si="56"/>
        <v>0</v>
      </c>
      <c r="BH263" s="207">
        <f t="shared" si="57"/>
        <v>0</v>
      </c>
      <c r="BI263" s="207">
        <f t="shared" si="58"/>
        <v>0</v>
      </c>
      <c r="BJ263" s="116" t="s">
        <v>814</v>
      </c>
      <c r="BK263" s="207">
        <f t="shared" si="59"/>
        <v>0</v>
      </c>
      <c r="BL263" s="116" t="s">
        <v>1319</v>
      </c>
      <c r="BM263" s="206" t="s">
        <v>1336</v>
      </c>
    </row>
    <row r="264" spans="2:65" s="123" customFormat="1" ht="16.5" customHeight="1">
      <c r="B264" s="194"/>
      <c r="C264" s="195" t="s">
        <v>1337</v>
      </c>
      <c r="D264" s="195" t="s">
        <v>815</v>
      </c>
      <c r="E264" s="196" t="s">
        <v>1338</v>
      </c>
      <c r="F264" s="197" t="s">
        <v>1339</v>
      </c>
      <c r="G264" s="198" t="s">
        <v>878</v>
      </c>
      <c r="H264" s="199">
        <v>1</v>
      </c>
      <c r="I264" s="200"/>
      <c r="J264" s="200">
        <f t="shared" si="50"/>
        <v>0</v>
      </c>
      <c r="K264" s="201"/>
      <c r="L264" s="124"/>
      <c r="M264" s="222" t="s">
        <v>747</v>
      </c>
      <c r="N264" s="223" t="s">
        <v>764</v>
      </c>
      <c r="O264" s="224">
        <v>1</v>
      </c>
      <c r="P264" s="224">
        <f t="shared" si="51"/>
        <v>1</v>
      </c>
      <c r="Q264" s="224">
        <v>0</v>
      </c>
      <c r="R264" s="224">
        <f t="shared" si="52"/>
        <v>0</v>
      </c>
      <c r="S264" s="224">
        <v>0</v>
      </c>
      <c r="T264" s="225">
        <f t="shared" si="53"/>
        <v>0</v>
      </c>
      <c r="AR264" s="206" t="s">
        <v>1319</v>
      </c>
      <c r="AT264" s="206" t="s">
        <v>815</v>
      </c>
      <c r="AU264" s="206" t="s">
        <v>814</v>
      </c>
      <c r="AY264" s="116" t="s">
        <v>811</v>
      </c>
      <c r="BE264" s="207">
        <f t="shared" si="54"/>
        <v>0</v>
      </c>
      <c r="BF264" s="207">
        <f t="shared" si="55"/>
        <v>0</v>
      </c>
      <c r="BG264" s="207">
        <f t="shared" si="56"/>
        <v>0</v>
      </c>
      <c r="BH264" s="207">
        <f t="shared" si="57"/>
        <v>0</v>
      </c>
      <c r="BI264" s="207">
        <f t="shared" si="58"/>
        <v>0</v>
      </c>
      <c r="BJ264" s="116" t="s">
        <v>814</v>
      </c>
      <c r="BK264" s="207">
        <f t="shared" si="59"/>
        <v>0</v>
      </c>
      <c r="BL264" s="116" t="s">
        <v>1319</v>
      </c>
      <c r="BM264" s="206" t="s">
        <v>1340</v>
      </c>
    </row>
    <row r="265" spans="2:65" s="123" customFormat="1" ht="7" customHeight="1">
      <c r="B265" s="150"/>
      <c r="C265" s="151"/>
      <c r="D265" s="151"/>
      <c r="E265" s="151"/>
      <c r="F265" s="151"/>
      <c r="G265" s="151"/>
      <c r="H265" s="151"/>
      <c r="I265" s="151"/>
      <c r="J265" s="151"/>
      <c r="K265" s="151"/>
      <c r="L265" s="124"/>
    </row>
  </sheetData>
  <autoFilter ref="C123:K264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25" right="0.23" top="0.39374999999999999" bottom="0.39374999999999999" header="0" footer="0"/>
  <pageSetup paperSize="9" scale="9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699F1-5134-4E76-BE35-9573A31F7163}">
  <sheetPr>
    <tabColor rgb="FFFFC000"/>
    <pageSetUpPr fitToPage="1"/>
  </sheetPr>
  <dimension ref="B1:BM235"/>
  <sheetViews>
    <sheetView showGridLines="0" topLeftCell="A227" workbookViewId="0">
      <selection activeCell="J239" sqref="J239"/>
    </sheetView>
  </sheetViews>
  <sheetFormatPr baseColWidth="10" defaultColWidth="8.83203125" defaultRowHeight="11"/>
  <cols>
    <col min="1" max="1" width="4.1640625" style="115" customWidth="1"/>
    <col min="2" max="2" width="0.83203125" style="115" customWidth="1"/>
    <col min="3" max="3" width="3.1640625" style="115" customWidth="1"/>
    <col min="4" max="4" width="3.33203125" style="115" customWidth="1"/>
    <col min="5" max="5" width="13.33203125" style="115" customWidth="1"/>
    <col min="6" max="6" width="78.5" style="115" customWidth="1"/>
    <col min="7" max="7" width="5.83203125" style="115" customWidth="1"/>
    <col min="8" max="8" width="10.83203125" style="115" customWidth="1"/>
    <col min="9" max="9" width="12.33203125" style="115" customWidth="1"/>
    <col min="10" max="10" width="18" style="115" customWidth="1"/>
    <col min="11" max="11" width="17.33203125" style="115" hidden="1" customWidth="1"/>
    <col min="12" max="12" width="7.1640625" style="115" customWidth="1"/>
    <col min="13" max="13" width="8.5" style="115" hidden="1" customWidth="1"/>
    <col min="14" max="14" width="8.83203125" style="115"/>
    <col min="15" max="20" width="11" style="115" hidden="1" customWidth="1"/>
    <col min="21" max="21" width="12.6640625" style="115" hidden="1" customWidth="1"/>
    <col min="22" max="22" width="9.5" style="115" customWidth="1"/>
    <col min="23" max="23" width="12.6640625" style="115" customWidth="1"/>
    <col min="24" max="24" width="9.5" style="115" customWidth="1"/>
    <col min="25" max="25" width="11.6640625" style="115" customWidth="1"/>
    <col min="26" max="26" width="8.5" style="115" customWidth="1"/>
    <col min="27" max="27" width="11.6640625" style="115" customWidth="1"/>
    <col min="28" max="28" width="12.6640625" style="115" customWidth="1"/>
    <col min="29" max="29" width="8.5" style="115" customWidth="1"/>
    <col min="30" max="30" width="11.6640625" style="115" customWidth="1"/>
    <col min="31" max="31" width="12.6640625" style="115" customWidth="1"/>
    <col min="32" max="16384" width="8.83203125" style="115"/>
  </cols>
  <sheetData>
    <row r="1" spans="2:46" hidden="1"/>
    <row r="2" spans="2:46" ht="37" hidden="1" customHeight="1">
      <c r="L2" s="938" t="s">
        <v>737</v>
      </c>
      <c r="M2" s="939"/>
      <c r="N2" s="939"/>
      <c r="O2" s="939"/>
      <c r="P2" s="939"/>
      <c r="Q2" s="939"/>
      <c r="R2" s="939"/>
      <c r="S2" s="939"/>
      <c r="T2" s="939"/>
      <c r="U2" s="939"/>
      <c r="V2" s="939"/>
      <c r="AT2" s="116" t="s">
        <v>1341</v>
      </c>
    </row>
    <row r="3" spans="2:46" ht="7" hidden="1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9"/>
      <c r="AT3" s="116" t="s">
        <v>739</v>
      </c>
    </row>
    <row r="4" spans="2:46" ht="25" hidden="1" customHeight="1">
      <c r="B4" s="119"/>
      <c r="D4" s="120" t="s">
        <v>740</v>
      </c>
      <c r="L4" s="119"/>
      <c r="M4" s="121" t="s">
        <v>741</v>
      </c>
      <c r="AT4" s="116" t="s">
        <v>742</v>
      </c>
    </row>
    <row r="5" spans="2:46" ht="7" hidden="1" customHeight="1">
      <c r="B5" s="119"/>
      <c r="L5" s="119"/>
    </row>
    <row r="6" spans="2:46" ht="12" hidden="1" customHeight="1">
      <c r="B6" s="119"/>
      <c r="D6" s="122" t="s">
        <v>743</v>
      </c>
      <c r="L6" s="119"/>
    </row>
    <row r="7" spans="2:46" ht="16.5" hidden="1" customHeight="1">
      <c r="B7" s="119"/>
      <c r="E7" s="936" t="s">
        <v>2126</v>
      </c>
      <c r="F7" s="937"/>
      <c r="G7" s="937"/>
      <c r="H7" s="937"/>
      <c r="L7" s="119"/>
    </row>
    <row r="8" spans="2:46" s="123" customFormat="1" ht="12" hidden="1" customHeight="1">
      <c r="B8" s="124"/>
      <c r="D8" s="122" t="s">
        <v>744</v>
      </c>
      <c r="L8" s="124"/>
    </row>
    <row r="9" spans="2:46" s="123" customFormat="1" ht="16.5" hidden="1" customHeight="1">
      <c r="B9" s="124"/>
      <c r="E9" s="934" t="s">
        <v>1342</v>
      </c>
      <c r="F9" s="935"/>
      <c r="G9" s="935"/>
      <c r="H9" s="935"/>
      <c r="L9" s="124"/>
    </row>
    <row r="10" spans="2:46" s="123" customFormat="1" hidden="1">
      <c r="B10" s="124"/>
      <c r="L10" s="124"/>
    </row>
    <row r="11" spans="2:46" s="123" customFormat="1" ht="12" hidden="1" customHeight="1">
      <c r="B11" s="124"/>
      <c r="D11" s="122" t="s">
        <v>746</v>
      </c>
      <c r="F11" s="125" t="s">
        <v>747</v>
      </c>
      <c r="I11" s="122" t="s">
        <v>748</v>
      </c>
      <c r="J11" s="125" t="s">
        <v>747</v>
      </c>
      <c r="L11" s="124"/>
    </row>
    <row r="12" spans="2:46" s="123" customFormat="1" ht="12" hidden="1" customHeight="1">
      <c r="B12" s="124"/>
      <c r="D12" s="122" t="s">
        <v>749</v>
      </c>
      <c r="F12" s="125" t="s">
        <v>750</v>
      </c>
      <c r="I12" s="122" t="s">
        <v>751</v>
      </c>
      <c r="J12" s="126" t="s">
        <v>2127</v>
      </c>
      <c r="L12" s="124"/>
    </row>
    <row r="13" spans="2:46" s="123" customFormat="1" ht="10.75" hidden="1" customHeight="1">
      <c r="B13" s="124"/>
      <c r="L13" s="124"/>
    </row>
    <row r="14" spans="2:46" s="123" customFormat="1" ht="12" hidden="1" customHeight="1">
      <c r="B14" s="124"/>
      <c r="D14" s="122" t="s">
        <v>752</v>
      </c>
      <c r="I14" s="122" t="s">
        <v>753</v>
      </c>
      <c r="J14" s="125" t="s">
        <v>747</v>
      </c>
      <c r="L14" s="124"/>
    </row>
    <row r="15" spans="2:46" s="123" customFormat="1" ht="18" hidden="1" customHeight="1">
      <c r="B15" s="124"/>
      <c r="E15" s="125" t="s">
        <v>1581</v>
      </c>
      <c r="I15" s="122" t="s">
        <v>754</v>
      </c>
      <c r="J15" s="125" t="s">
        <v>747</v>
      </c>
      <c r="L15" s="124"/>
    </row>
    <row r="16" spans="2:46" s="123" customFormat="1" ht="7" hidden="1" customHeight="1">
      <c r="B16" s="124"/>
      <c r="L16" s="124"/>
    </row>
    <row r="17" spans="2:12" s="123" customFormat="1" ht="12" hidden="1" customHeight="1">
      <c r="B17" s="124"/>
      <c r="D17" s="122" t="s">
        <v>755</v>
      </c>
      <c r="I17" s="122" t="s">
        <v>753</v>
      </c>
      <c r="J17" s="125" t="s">
        <v>747</v>
      </c>
      <c r="L17" s="124"/>
    </row>
    <row r="18" spans="2:12" s="123" customFormat="1" ht="18" hidden="1" customHeight="1">
      <c r="B18" s="124"/>
      <c r="E18" s="940" t="s">
        <v>1581</v>
      </c>
      <c r="F18" s="940"/>
      <c r="G18" s="940"/>
      <c r="H18" s="940"/>
      <c r="I18" s="122" t="s">
        <v>754</v>
      </c>
      <c r="J18" s="125" t="s">
        <v>747</v>
      </c>
      <c r="L18" s="124"/>
    </row>
    <row r="19" spans="2:12" s="123" customFormat="1" ht="7" hidden="1" customHeight="1">
      <c r="B19" s="124"/>
      <c r="L19" s="124"/>
    </row>
    <row r="20" spans="2:12" s="123" customFormat="1" ht="12" hidden="1" customHeight="1">
      <c r="B20" s="124"/>
      <c r="D20" s="122" t="s">
        <v>756</v>
      </c>
      <c r="I20" s="122" t="s">
        <v>753</v>
      </c>
      <c r="J20" s="125" t="s">
        <v>747</v>
      </c>
      <c r="L20" s="124"/>
    </row>
    <row r="21" spans="2:12" s="123" customFormat="1" ht="18" hidden="1" customHeight="1">
      <c r="B21" s="124"/>
      <c r="E21" s="125" t="s">
        <v>1581</v>
      </c>
      <c r="I21" s="122" t="s">
        <v>754</v>
      </c>
      <c r="J21" s="125" t="s">
        <v>747</v>
      </c>
      <c r="L21" s="124"/>
    </row>
    <row r="22" spans="2:12" s="123" customFormat="1" ht="7" hidden="1" customHeight="1">
      <c r="B22" s="124"/>
      <c r="L22" s="124"/>
    </row>
    <row r="23" spans="2:12" s="123" customFormat="1" ht="12" hidden="1" customHeight="1">
      <c r="B23" s="124"/>
      <c r="D23" s="122" t="s">
        <v>757</v>
      </c>
      <c r="I23" s="122" t="s">
        <v>753</v>
      </c>
      <c r="J23" s="125" t="s">
        <v>747</v>
      </c>
      <c r="L23" s="124"/>
    </row>
    <row r="24" spans="2:12" s="123" customFormat="1" ht="18" hidden="1" customHeight="1">
      <c r="B24" s="124"/>
      <c r="E24" s="125" t="s">
        <v>1581</v>
      </c>
      <c r="I24" s="122" t="s">
        <v>754</v>
      </c>
      <c r="J24" s="125" t="s">
        <v>747</v>
      </c>
      <c r="L24" s="124"/>
    </row>
    <row r="25" spans="2:12" s="123" customFormat="1" ht="7" hidden="1" customHeight="1">
      <c r="B25" s="124"/>
      <c r="L25" s="124"/>
    </row>
    <row r="26" spans="2:12" s="123" customFormat="1" ht="12" hidden="1" customHeight="1">
      <c r="B26" s="124"/>
      <c r="D26" s="122" t="s">
        <v>758</v>
      </c>
      <c r="L26" s="124"/>
    </row>
    <row r="27" spans="2:12" s="127" customFormat="1" ht="16.5" hidden="1" customHeight="1">
      <c r="B27" s="128"/>
      <c r="E27" s="941" t="s">
        <v>747</v>
      </c>
      <c r="F27" s="941"/>
      <c r="G27" s="941"/>
      <c r="H27" s="941"/>
      <c r="L27" s="128"/>
    </row>
    <row r="28" spans="2:12" s="123" customFormat="1" ht="7" hidden="1" customHeight="1">
      <c r="B28" s="124"/>
      <c r="L28" s="124"/>
    </row>
    <row r="29" spans="2:12" s="123" customFormat="1" ht="7" hidden="1" customHeight="1">
      <c r="B29" s="124"/>
      <c r="D29" s="130"/>
      <c r="E29" s="130"/>
      <c r="F29" s="130"/>
      <c r="G29" s="130"/>
      <c r="H29" s="130"/>
      <c r="I29" s="130"/>
      <c r="J29" s="130"/>
      <c r="K29" s="130"/>
      <c r="L29" s="124"/>
    </row>
    <row r="30" spans="2:12" s="123" customFormat="1" ht="25.25" hidden="1" customHeight="1">
      <c r="B30" s="124"/>
      <c r="D30" s="131" t="s">
        <v>759</v>
      </c>
      <c r="J30" s="132">
        <f>ROUND(J126, 2)</f>
        <v>0</v>
      </c>
      <c r="L30" s="124"/>
    </row>
    <row r="31" spans="2:12" s="123" customFormat="1" ht="7" hidden="1" customHeight="1">
      <c r="B31" s="124"/>
      <c r="D31" s="130"/>
      <c r="E31" s="130"/>
      <c r="F31" s="130"/>
      <c r="G31" s="130"/>
      <c r="H31" s="130"/>
      <c r="I31" s="130"/>
      <c r="J31" s="130"/>
      <c r="K31" s="130"/>
      <c r="L31" s="124"/>
    </row>
    <row r="32" spans="2:12" s="123" customFormat="1" ht="14.5" hidden="1" customHeight="1">
      <c r="B32" s="124"/>
      <c r="F32" s="133" t="s">
        <v>760</v>
      </c>
      <c r="I32" s="133" t="s">
        <v>761</v>
      </c>
      <c r="J32" s="133" t="s">
        <v>762</v>
      </c>
      <c r="L32" s="124"/>
    </row>
    <row r="33" spans="2:12" s="123" customFormat="1" ht="14.5" hidden="1" customHeight="1">
      <c r="B33" s="124"/>
      <c r="D33" s="134" t="s">
        <v>763</v>
      </c>
      <c r="E33" s="122" t="s">
        <v>764</v>
      </c>
      <c r="F33" s="135">
        <f>ROUND((SUM(BE126:BE234)),  2)</f>
        <v>0</v>
      </c>
      <c r="I33" s="136">
        <v>0.21</v>
      </c>
      <c r="J33" s="135">
        <f>ROUND(((SUM(BE126:BE234))*I33),  2)</f>
        <v>0</v>
      </c>
      <c r="L33" s="124"/>
    </row>
    <row r="34" spans="2:12" s="123" customFormat="1" ht="14.5" hidden="1" customHeight="1">
      <c r="B34" s="124"/>
      <c r="E34" s="122" t="s">
        <v>765</v>
      </c>
      <c r="F34" s="135">
        <f>ROUND((SUM(BF126:BF234)),  2)</f>
        <v>0</v>
      </c>
      <c r="I34" s="136">
        <v>0.12</v>
      </c>
      <c r="J34" s="135">
        <f>ROUND(((SUM(BF126:BF234))*I34),  2)</f>
        <v>0</v>
      </c>
      <c r="L34" s="124"/>
    </row>
    <row r="35" spans="2:12" s="123" customFormat="1" ht="14.5" hidden="1" customHeight="1">
      <c r="B35" s="124"/>
      <c r="E35" s="122" t="s">
        <v>766</v>
      </c>
      <c r="F35" s="135">
        <f>ROUND((SUM(BG126:BG234)),  2)</f>
        <v>0</v>
      </c>
      <c r="I35" s="136">
        <v>0.21</v>
      </c>
      <c r="J35" s="135">
        <f>0</f>
        <v>0</v>
      </c>
      <c r="L35" s="124"/>
    </row>
    <row r="36" spans="2:12" s="123" customFormat="1" ht="14.5" hidden="1" customHeight="1">
      <c r="B36" s="124"/>
      <c r="E36" s="122" t="s">
        <v>767</v>
      </c>
      <c r="F36" s="135">
        <f>ROUND((SUM(BH126:BH234)),  2)</f>
        <v>0</v>
      </c>
      <c r="I36" s="136">
        <v>0.12</v>
      </c>
      <c r="J36" s="135">
        <f>0</f>
        <v>0</v>
      </c>
      <c r="L36" s="124"/>
    </row>
    <row r="37" spans="2:12" s="123" customFormat="1" ht="14.5" hidden="1" customHeight="1">
      <c r="B37" s="124"/>
      <c r="E37" s="122" t="s">
        <v>768</v>
      </c>
      <c r="F37" s="135">
        <f>ROUND((SUM(BI126:BI234)),  2)</f>
        <v>0</v>
      </c>
      <c r="I37" s="136">
        <v>0</v>
      </c>
      <c r="J37" s="135">
        <f>0</f>
        <v>0</v>
      </c>
      <c r="L37" s="124"/>
    </row>
    <row r="38" spans="2:12" s="123" customFormat="1" ht="7" hidden="1" customHeight="1">
      <c r="B38" s="124"/>
      <c r="L38" s="124"/>
    </row>
    <row r="39" spans="2:12" s="123" customFormat="1" ht="25.25" hidden="1" customHeight="1">
      <c r="B39" s="124"/>
      <c r="C39" s="137"/>
      <c r="D39" s="138" t="s">
        <v>769</v>
      </c>
      <c r="E39" s="139"/>
      <c r="F39" s="139"/>
      <c r="G39" s="140" t="s">
        <v>770</v>
      </c>
      <c r="H39" s="141" t="s">
        <v>771</v>
      </c>
      <c r="I39" s="139"/>
      <c r="J39" s="142">
        <f>SUM(J30:J37)</f>
        <v>0</v>
      </c>
      <c r="K39" s="143"/>
      <c r="L39" s="124"/>
    </row>
    <row r="40" spans="2:12" s="123" customFormat="1" ht="14.5" hidden="1" customHeight="1">
      <c r="B40" s="124"/>
      <c r="L40" s="124"/>
    </row>
    <row r="41" spans="2:12" ht="14.5" hidden="1" customHeight="1">
      <c r="B41" s="119"/>
      <c r="L41" s="119"/>
    </row>
    <row r="42" spans="2:12" ht="14.5" hidden="1" customHeight="1">
      <c r="B42" s="119"/>
      <c r="L42" s="119"/>
    </row>
    <row r="43" spans="2:12" ht="14.5" hidden="1" customHeight="1">
      <c r="B43" s="119"/>
      <c r="L43" s="119"/>
    </row>
    <row r="44" spans="2:12" ht="14.5" hidden="1" customHeight="1">
      <c r="B44" s="119"/>
      <c r="L44" s="119"/>
    </row>
    <row r="45" spans="2:12" ht="14.5" hidden="1" customHeight="1">
      <c r="B45" s="119"/>
      <c r="L45" s="119"/>
    </row>
    <row r="46" spans="2:12" ht="14.5" hidden="1" customHeight="1">
      <c r="B46" s="119"/>
      <c r="L46" s="119"/>
    </row>
    <row r="47" spans="2:12" ht="14.5" hidden="1" customHeight="1">
      <c r="B47" s="119"/>
      <c r="L47" s="119"/>
    </row>
    <row r="48" spans="2:12" ht="14.5" hidden="1" customHeight="1">
      <c r="B48" s="119"/>
      <c r="L48" s="119"/>
    </row>
    <row r="49" spans="2:12" ht="14.5" hidden="1" customHeight="1">
      <c r="B49" s="119"/>
      <c r="L49" s="119"/>
    </row>
    <row r="50" spans="2:12" s="123" customFormat="1" ht="14.5" hidden="1" customHeight="1">
      <c r="B50" s="124"/>
      <c r="D50" s="144" t="s">
        <v>772</v>
      </c>
      <c r="E50" s="145"/>
      <c r="F50" s="145"/>
      <c r="G50" s="144" t="s">
        <v>773</v>
      </c>
      <c r="H50" s="145"/>
      <c r="I50" s="145"/>
      <c r="J50" s="145"/>
      <c r="K50" s="145"/>
      <c r="L50" s="124"/>
    </row>
    <row r="51" spans="2:12" hidden="1">
      <c r="B51" s="119"/>
      <c r="L51" s="119"/>
    </row>
    <row r="52" spans="2:12" hidden="1">
      <c r="B52" s="119"/>
      <c r="L52" s="119"/>
    </row>
    <row r="53" spans="2:12" hidden="1">
      <c r="B53" s="119"/>
      <c r="L53" s="119"/>
    </row>
    <row r="54" spans="2:12" hidden="1">
      <c r="B54" s="119"/>
      <c r="L54" s="119"/>
    </row>
    <row r="55" spans="2:12" hidden="1">
      <c r="B55" s="119"/>
      <c r="L55" s="119"/>
    </row>
    <row r="56" spans="2:12" hidden="1">
      <c r="B56" s="119"/>
      <c r="L56" s="119"/>
    </row>
    <row r="57" spans="2:12" hidden="1">
      <c r="B57" s="119"/>
      <c r="L57" s="119"/>
    </row>
    <row r="58" spans="2:12" hidden="1">
      <c r="B58" s="119"/>
      <c r="L58" s="119"/>
    </row>
    <row r="59" spans="2:12" hidden="1">
      <c r="B59" s="119"/>
      <c r="L59" s="119"/>
    </row>
    <row r="60" spans="2:12" hidden="1">
      <c r="B60" s="119"/>
      <c r="L60" s="119"/>
    </row>
    <row r="61" spans="2:12" s="123" customFormat="1" ht="13" hidden="1">
      <c r="B61" s="124"/>
      <c r="D61" s="146" t="s">
        <v>774</v>
      </c>
      <c r="E61" s="147"/>
      <c r="F61" s="148" t="s">
        <v>775</v>
      </c>
      <c r="G61" s="146" t="s">
        <v>774</v>
      </c>
      <c r="H61" s="147"/>
      <c r="I61" s="147"/>
      <c r="J61" s="149" t="s">
        <v>775</v>
      </c>
      <c r="K61" s="147"/>
      <c r="L61" s="124"/>
    </row>
    <row r="62" spans="2:12" hidden="1">
      <c r="B62" s="119"/>
      <c r="L62" s="119"/>
    </row>
    <row r="63" spans="2:12" hidden="1">
      <c r="B63" s="119"/>
      <c r="L63" s="119"/>
    </row>
    <row r="64" spans="2:12" hidden="1">
      <c r="B64" s="119"/>
      <c r="L64" s="119"/>
    </row>
    <row r="65" spans="2:12" s="123" customFormat="1" ht="13" hidden="1">
      <c r="B65" s="124"/>
      <c r="D65" s="144" t="s">
        <v>776</v>
      </c>
      <c r="E65" s="145"/>
      <c r="F65" s="145"/>
      <c r="G65" s="144" t="s">
        <v>777</v>
      </c>
      <c r="H65" s="145"/>
      <c r="I65" s="145"/>
      <c r="J65" s="145"/>
      <c r="K65" s="145"/>
      <c r="L65" s="124"/>
    </row>
    <row r="66" spans="2:12" hidden="1">
      <c r="B66" s="119"/>
      <c r="L66" s="119"/>
    </row>
    <row r="67" spans="2:12" hidden="1">
      <c r="B67" s="119"/>
      <c r="L67" s="119"/>
    </row>
    <row r="68" spans="2:12" hidden="1">
      <c r="B68" s="119"/>
      <c r="L68" s="119"/>
    </row>
    <row r="69" spans="2:12" hidden="1">
      <c r="B69" s="119"/>
      <c r="L69" s="119"/>
    </row>
    <row r="70" spans="2:12" hidden="1">
      <c r="B70" s="119"/>
      <c r="L70" s="119"/>
    </row>
    <row r="71" spans="2:12" hidden="1">
      <c r="B71" s="119"/>
      <c r="L71" s="119"/>
    </row>
    <row r="72" spans="2:12" hidden="1">
      <c r="B72" s="119"/>
      <c r="L72" s="119"/>
    </row>
    <row r="73" spans="2:12" hidden="1">
      <c r="B73" s="119"/>
      <c r="L73" s="119"/>
    </row>
    <row r="74" spans="2:12" hidden="1">
      <c r="B74" s="119"/>
      <c r="L74" s="119"/>
    </row>
    <row r="75" spans="2:12" hidden="1">
      <c r="B75" s="119"/>
      <c r="L75" s="119"/>
    </row>
    <row r="76" spans="2:12" s="123" customFormat="1" ht="13" hidden="1">
      <c r="B76" s="124"/>
      <c r="D76" s="146" t="s">
        <v>774</v>
      </c>
      <c r="E76" s="147"/>
      <c r="F76" s="148" t="s">
        <v>775</v>
      </c>
      <c r="G76" s="146" t="s">
        <v>774</v>
      </c>
      <c r="H76" s="147"/>
      <c r="I76" s="147"/>
      <c r="J76" s="149" t="s">
        <v>775</v>
      </c>
      <c r="K76" s="147"/>
      <c r="L76" s="124"/>
    </row>
    <row r="77" spans="2:12" s="123" customFormat="1" ht="14.5" hidden="1" customHeight="1"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124"/>
    </row>
    <row r="78" spans="2:12" hidden="1"/>
    <row r="79" spans="2:12" hidden="1"/>
    <row r="80" spans="2:12" hidden="1"/>
    <row r="81" spans="2:47" s="123" customFormat="1" ht="7" hidden="1" customHeight="1"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124"/>
    </row>
    <row r="82" spans="2:47" s="123" customFormat="1" ht="25" hidden="1" customHeight="1">
      <c r="B82" s="124"/>
      <c r="C82" s="120" t="s">
        <v>778</v>
      </c>
      <c r="L82" s="124"/>
    </row>
    <row r="83" spans="2:47" s="123" customFormat="1" ht="7" hidden="1" customHeight="1">
      <c r="B83" s="124"/>
      <c r="L83" s="124"/>
    </row>
    <row r="84" spans="2:47" s="123" customFormat="1" ht="12" hidden="1" customHeight="1">
      <c r="B84" s="124"/>
      <c r="C84" s="122" t="s">
        <v>743</v>
      </c>
      <c r="L84" s="124"/>
    </row>
    <row r="85" spans="2:47" s="123" customFormat="1" ht="16.5" hidden="1" customHeight="1">
      <c r="B85" s="124"/>
      <c r="E85" s="936" t="str">
        <f>E7</f>
        <v>bytový dům Hlaváčkova  II, (č.p.93),Praha5- UT</v>
      </c>
      <c r="F85" s="937"/>
      <c r="G85" s="937"/>
      <c r="H85" s="937"/>
      <c r="L85" s="124"/>
    </row>
    <row r="86" spans="2:47" s="123" customFormat="1" ht="12" hidden="1" customHeight="1">
      <c r="B86" s="124"/>
      <c r="C86" s="122" t="s">
        <v>744</v>
      </c>
      <c r="L86" s="124"/>
    </row>
    <row r="87" spans="2:47" s="123" customFormat="1" ht="16.5" hidden="1" customHeight="1">
      <c r="B87" s="124"/>
      <c r="E87" s="934" t="str">
        <f>E9</f>
        <v>02 - Otopná soustava</v>
      </c>
      <c r="F87" s="935"/>
      <c r="G87" s="935"/>
      <c r="H87" s="935"/>
      <c r="L87" s="124"/>
    </row>
    <row r="88" spans="2:47" s="123" customFormat="1" ht="7" hidden="1" customHeight="1">
      <c r="B88" s="124"/>
      <c r="L88" s="124"/>
    </row>
    <row r="89" spans="2:47" s="123" customFormat="1" ht="12" hidden="1" customHeight="1">
      <c r="B89" s="124"/>
      <c r="C89" s="122" t="s">
        <v>749</v>
      </c>
      <c r="F89" s="125" t="str">
        <f>F12</f>
        <v>Praha 5</v>
      </c>
      <c r="I89" s="122" t="s">
        <v>751</v>
      </c>
      <c r="J89" s="126" t="str">
        <f>IF(J12="","",J12)</f>
        <v>22. 1. 2025</v>
      </c>
      <c r="L89" s="124"/>
    </row>
    <row r="90" spans="2:47" s="123" customFormat="1" ht="7" hidden="1" customHeight="1">
      <c r="B90" s="124"/>
      <c r="L90" s="124"/>
    </row>
    <row r="91" spans="2:47" s="123" customFormat="1" ht="15.25" hidden="1" customHeight="1">
      <c r="B91" s="124"/>
      <c r="C91" s="122" t="s">
        <v>752</v>
      </c>
      <c r="F91" s="125" t="str">
        <f>E15</f>
        <v xml:space="preserve"> </v>
      </c>
      <c r="I91" s="122" t="s">
        <v>756</v>
      </c>
      <c r="J91" s="129" t="str">
        <f>E21</f>
        <v xml:space="preserve"> </v>
      </c>
      <c r="L91" s="124"/>
    </row>
    <row r="92" spans="2:47" s="123" customFormat="1" ht="15.25" hidden="1" customHeight="1">
      <c r="B92" s="124"/>
      <c r="C92" s="122" t="s">
        <v>755</v>
      </c>
      <c r="F92" s="125" t="str">
        <f>IF(E18="","",E18)</f>
        <v xml:space="preserve"> </v>
      </c>
      <c r="I92" s="122" t="s">
        <v>757</v>
      </c>
      <c r="J92" s="129" t="str">
        <f>E24</f>
        <v xml:space="preserve"> </v>
      </c>
      <c r="L92" s="124"/>
    </row>
    <row r="93" spans="2:47" s="123" customFormat="1" ht="10.25" hidden="1" customHeight="1">
      <c r="B93" s="124"/>
      <c r="L93" s="124"/>
    </row>
    <row r="94" spans="2:47" s="123" customFormat="1" ht="29.25" hidden="1" customHeight="1">
      <c r="B94" s="124"/>
      <c r="C94" s="154" t="s">
        <v>779</v>
      </c>
      <c r="D94" s="137"/>
      <c r="E94" s="137"/>
      <c r="F94" s="137"/>
      <c r="G94" s="137"/>
      <c r="H94" s="137"/>
      <c r="I94" s="137"/>
      <c r="J94" s="155" t="s">
        <v>780</v>
      </c>
      <c r="K94" s="137"/>
      <c r="L94" s="124"/>
    </row>
    <row r="95" spans="2:47" s="123" customFormat="1" ht="10.25" hidden="1" customHeight="1">
      <c r="B95" s="124"/>
      <c r="L95" s="124"/>
    </row>
    <row r="96" spans="2:47" s="123" customFormat="1" ht="22.75" hidden="1" customHeight="1">
      <c r="B96" s="124"/>
      <c r="C96" s="156" t="s">
        <v>781</v>
      </c>
      <c r="J96" s="132">
        <f>J126</f>
        <v>0</v>
      </c>
      <c r="L96" s="124"/>
      <c r="AU96" s="116" t="s">
        <v>782</v>
      </c>
    </row>
    <row r="97" spans="2:12" s="157" customFormat="1" ht="25" hidden="1" customHeight="1">
      <c r="B97" s="158"/>
      <c r="D97" s="159" t="s">
        <v>783</v>
      </c>
      <c r="E97" s="160"/>
      <c r="F97" s="160"/>
      <c r="G97" s="160"/>
      <c r="H97" s="160"/>
      <c r="I97" s="160"/>
      <c r="J97" s="161">
        <f>J127</f>
        <v>0</v>
      </c>
      <c r="L97" s="158"/>
    </row>
    <row r="98" spans="2:12" s="162" customFormat="1" ht="20" hidden="1" customHeight="1">
      <c r="B98" s="163"/>
      <c r="D98" s="164" t="s">
        <v>784</v>
      </c>
      <c r="E98" s="165"/>
      <c r="F98" s="165"/>
      <c r="G98" s="165"/>
      <c r="H98" s="165"/>
      <c r="I98" s="165"/>
      <c r="J98" s="166">
        <f>J128</f>
        <v>0</v>
      </c>
      <c r="L98" s="163"/>
    </row>
    <row r="99" spans="2:12" s="162" customFormat="1" ht="20" hidden="1" customHeight="1">
      <c r="B99" s="163"/>
      <c r="D99" s="164" t="s">
        <v>787</v>
      </c>
      <c r="E99" s="165"/>
      <c r="F99" s="165"/>
      <c r="G99" s="165"/>
      <c r="H99" s="165"/>
      <c r="I99" s="165"/>
      <c r="J99" s="166">
        <f>J145</f>
        <v>0</v>
      </c>
      <c r="L99" s="163"/>
    </row>
    <row r="100" spans="2:12" s="162" customFormat="1" ht="20" hidden="1" customHeight="1">
      <c r="B100" s="163"/>
      <c r="D100" s="164" t="s">
        <v>788</v>
      </c>
      <c r="E100" s="165"/>
      <c r="F100" s="165"/>
      <c r="G100" s="165"/>
      <c r="H100" s="165"/>
      <c r="I100" s="165"/>
      <c r="J100" s="166">
        <f>J167</f>
        <v>0</v>
      </c>
      <c r="L100" s="163"/>
    </row>
    <row r="101" spans="2:12" s="162" customFormat="1" ht="20" hidden="1" customHeight="1">
      <c r="B101" s="163"/>
      <c r="D101" s="164" t="s">
        <v>1343</v>
      </c>
      <c r="E101" s="165"/>
      <c r="F101" s="165"/>
      <c r="G101" s="165"/>
      <c r="H101" s="165"/>
      <c r="I101" s="165"/>
      <c r="J101" s="166">
        <f>J193</f>
        <v>0</v>
      </c>
      <c r="L101" s="163"/>
    </row>
    <row r="102" spans="2:12" s="162" customFormat="1" ht="20" hidden="1" customHeight="1">
      <c r="B102" s="163"/>
      <c r="D102" s="164" t="s">
        <v>1344</v>
      </c>
      <c r="E102" s="165"/>
      <c r="F102" s="165"/>
      <c r="G102" s="165"/>
      <c r="H102" s="165"/>
      <c r="I102" s="165"/>
      <c r="J102" s="166">
        <f>J201</f>
        <v>0</v>
      </c>
      <c r="L102" s="163"/>
    </row>
    <row r="103" spans="2:12" s="162" customFormat="1" ht="20" hidden="1" customHeight="1">
      <c r="B103" s="163"/>
      <c r="D103" s="164" t="s">
        <v>789</v>
      </c>
      <c r="E103" s="165"/>
      <c r="F103" s="165"/>
      <c r="G103" s="165"/>
      <c r="H103" s="165"/>
      <c r="I103" s="165"/>
      <c r="J103" s="166">
        <f>J223</f>
        <v>0</v>
      </c>
      <c r="L103" s="163"/>
    </row>
    <row r="104" spans="2:12" s="157" customFormat="1" ht="25" hidden="1" customHeight="1">
      <c r="B104" s="158"/>
      <c r="D104" s="159" t="s">
        <v>790</v>
      </c>
      <c r="E104" s="160"/>
      <c r="F104" s="160"/>
      <c r="G104" s="160"/>
      <c r="H104" s="160"/>
      <c r="I104" s="160"/>
      <c r="J104" s="161">
        <f>J226</f>
        <v>0</v>
      </c>
      <c r="L104" s="158"/>
    </row>
    <row r="105" spans="2:12" s="157" customFormat="1" ht="25" hidden="1" customHeight="1">
      <c r="B105" s="158"/>
      <c r="D105" s="159" t="s">
        <v>1345</v>
      </c>
      <c r="E105" s="160"/>
      <c r="F105" s="160"/>
      <c r="G105" s="160"/>
      <c r="H105" s="160"/>
      <c r="I105" s="160"/>
      <c r="J105" s="161">
        <f>J231</f>
        <v>0</v>
      </c>
      <c r="L105" s="158"/>
    </row>
    <row r="106" spans="2:12" s="162" customFormat="1" ht="20" hidden="1" customHeight="1">
      <c r="B106" s="163"/>
      <c r="D106" s="164" t="s">
        <v>1346</v>
      </c>
      <c r="E106" s="165"/>
      <c r="F106" s="165"/>
      <c r="G106" s="165"/>
      <c r="H106" s="165"/>
      <c r="I106" s="165"/>
      <c r="J106" s="166">
        <f>J232</f>
        <v>0</v>
      </c>
      <c r="L106" s="163"/>
    </row>
    <row r="107" spans="2:12" s="123" customFormat="1" ht="21.75" hidden="1" customHeight="1">
      <c r="B107" s="124"/>
      <c r="L107" s="124"/>
    </row>
    <row r="108" spans="2:12" s="123" customFormat="1" ht="7" hidden="1" customHeight="1">
      <c r="B108" s="150"/>
      <c r="C108" s="151"/>
      <c r="D108" s="151"/>
      <c r="E108" s="151"/>
      <c r="F108" s="151"/>
      <c r="G108" s="151"/>
      <c r="H108" s="151"/>
      <c r="I108" s="151"/>
      <c r="J108" s="151"/>
      <c r="K108" s="151"/>
      <c r="L108" s="124"/>
    </row>
    <row r="109" spans="2:12" hidden="1"/>
    <row r="110" spans="2:12" hidden="1"/>
    <row r="111" spans="2:12" hidden="1"/>
    <row r="112" spans="2:12" s="123" customFormat="1" ht="7" customHeight="1">
      <c r="B112" s="152"/>
      <c r="C112" s="153"/>
      <c r="D112" s="153"/>
      <c r="E112" s="153"/>
      <c r="F112" s="153"/>
      <c r="G112" s="153"/>
      <c r="H112" s="153"/>
      <c r="I112" s="153"/>
      <c r="J112" s="153"/>
      <c r="K112" s="153"/>
      <c r="L112" s="124"/>
    </row>
    <row r="113" spans="2:63" s="123" customFormat="1" ht="25" customHeight="1">
      <c r="B113" s="124"/>
      <c r="C113" s="120" t="s">
        <v>791</v>
      </c>
      <c r="L113" s="124"/>
    </row>
    <row r="114" spans="2:63" s="123" customFormat="1" ht="7" customHeight="1">
      <c r="B114" s="124"/>
      <c r="L114" s="124"/>
    </row>
    <row r="115" spans="2:63" s="123" customFormat="1" ht="12" customHeight="1">
      <c r="B115" s="124"/>
      <c r="C115" s="122" t="s">
        <v>743</v>
      </c>
      <c r="L115" s="124"/>
    </row>
    <row r="116" spans="2:63" s="123" customFormat="1" ht="16.5" customHeight="1">
      <c r="B116" s="124"/>
      <c r="E116" s="936" t="str">
        <f>E7</f>
        <v>bytový dům Hlaváčkova  II, (č.p.93),Praha5- UT</v>
      </c>
      <c r="F116" s="937"/>
      <c r="G116" s="937"/>
      <c r="H116" s="937"/>
      <c r="L116" s="124"/>
    </row>
    <row r="117" spans="2:63" s="123" customFormat="1" ht="12" customHeight="1">
      <c r="B117" s="124"/>
      <c r="C117" s="122" t="s">
        <v>744</v>
      </c>
      <c r="L117" s="124"/>
    </row>
    <row r="118" spans="2:63" s="123" customFormat="1" ht="16.5" customHeight="1">
      <c r="B118" s="124"/>
      <c r="E118" s="934" t="str">
        <f>E9</f>
        <v>02 - Otopná soustava</v>
      </c>
      <c r="F118" s="935"/>
      <c r="G118" s="935"/>
      <c r="H118" s="935"/>
      <c r="L118" s="124"/>
    </row>
    <row r="119" spans="2:63" s="123" customFormat="1" ht="7" customHeight="1">
      <c r="B119" s="124"/>
      <c r="L119" s="124"/>
    </row>
    <row r="120" spans="2:63" s="123" customFormat="1" ht="12" hidden="1" customHeight="1">
      <c r="B120" s="124"/>
      <c r="C120" s="122" t="s">
        <v>749</v>
      </c>
      <c r="F120" s="125" t="str">
        <f>F12</f>
        <v>Praha 5</v>
      </c>
      <c r="I120" s="122" t="s">
        <v>751</v>
      </c>
      <c r="J120" s="126" t="str">
        <f>IF(J12="","",J12)</f>
        <v>22. 1. 2025</v>
      </c>
      <c r="L120" s="124"/>
    </row>
    <row r="121" spans="2:63" s="123" customFormat="1" ht="7" hidden="1" customHeight="1">
      <c r="B121" s="124"/>
      <c r="L121" s="124"/>
    </row>
    <row r="122" spans="2:63" s="123" customFormat="1" ht="15.25" hidden="1" customHeight="1">
      <c r="B122" s="124"/>
      <c r="C122" s="122" t="s">
        <v>752</v>
      </c>
      <c r="F122" s="125" t="str">
        <f>E15</f>
        <v xml:space="preserve"> </v>
      </c>
      <c r="I122" s="122" t="s">
        <v>756</v>
      </c>
      <c r="J122" s="129" t="str">
        <f>E21</f>
        <v xml:space="preserve"> </v>
      </c>
      <c r="L122" s="124"/>
    </row>
    <row r="123" spans="2:63" s="123" customFormat="1" ht="15.25" hidden="1" customHeight="1">
      <c r="B123" s="124"/>
      <c r="C123" s="122" t="s">
        <v>755</v>
      </c>
      <c r="F123" s="125" t="str">
        <f>IF(E18="","",E18)</f>
        <v xml:space="preserve"> </v>
      </c>
      <c r="I123" s="122" t="s">
        <v>757</v>
      </c>
      <c r="J123" s="129" t="str">
        <f>E24</f>
        <v xml:space="preserve"> </v>
      </c>
      <c r="L123" s="124"/>
    </row>
    <row r="124" spans="2:63" s="123" customFormat="1" ht="10.25" hidden="1" customHeight="1">
      <c r="B124" s="124"/>
      <c r="L124" s="124"/>
    </row>
    <row r="125" spans="2:63" s="167" customFormat="1" ht="29.25" customHeight="1">
      <c r="B125" s="168"/>
      <c r="C125" s="169" t="s">
        <v>792</v>
      </c>
      <c r="D125" s="170" t="s">
        <v>793</v>
      </c>
      <c r="E125" s="170" t="s">
        <v>794</v>
      </c>
      <c r="F125" s="170" t="s">
        <v>795</v>
      </c>
      <c r="G125" s="170" t="s">
        <v>796</v>
      </c>
      <c r="H125" s="170" t="s">
        <v>797</v>
      </c>
      <c r="I125" s="170" t="s">
        <v>798</v>
      </c>
      <c r="J125" s="171" t="s">
        <v>780</v>
      </c>
      <c r="K125" s="172" t="s">
        <v>799</v>
      </c>
      <c r="L125" s="168"/>
      <c r="M125" s="173" t="s">
        <v>747</v>
      </c>
      <c r="N125" s="174" t="s">
        <v>763</v>
      </c>
      <c r="O125" s="174" t="s">
        <v>800</v>
      </c>
      <c r="P125" s="174" t="s">
        <v>801</v>
      </c>
      <c r="Q125" s="174" t="s">
        <v>802</v>
      </c>
      <c r="R125" s="174" t="s">
        <v>803</v>
      </c>
      <c r="S125" s="174" t="s">
        <v>804</v>
      </c>
      <c r="T125" s="175" t="s">
        <v>805</v>
      </c>
    </row>
    <row r="126" spans="2:63" s="123" customFormat="1" ht="22.75" customHeight="1">
      <c r="B126" s="124"/>
      <c r="C126" s="176" t="s">
        <v>806</v>
      </c>
      <c r="J126" s="177">
        <f>BK126</f>
        <v>0</v>
      </c>
      <c r="L126" s="124"/>
      <c r="M126" s="178"/>
      <c r="N126" s="130"/>
      <c r="O126" s="130"/>
      <c r="P126" s="179">
        <f>P127+P226+P231</f>
        <v>1166.0296500000004</v>
      </c>
      <c r="Q126" s="130"/>
      <c r="R126" s="179">
        <f>R127+R226+R231</f>
        <v>6.5573700000000006</v>
      </c>
      <c r="S126" s="130"/>
      <c r="T126" s="180">
        <f>T127+T226+T231</f>
        <v>0</v>
      </c>
      <c r="AT126" s="116" t="s">
        <v>807</v>
      </c>
      <c r="AU126" s="116" t="s">
        <v>782</v>
      </c>
      <c r="BK126" s="181">
        <f>BK127+BK226+BK231</f>
        <v>0</v>
      </c>
    </row>
    <row r="127" spans="2:63" s="182" customFormat="1" ht="26" customHeight="1">
      <c r="B127" s="183"/>
      <c r="D127" s="184" t="s">
        <v>807</v>
      </c>
      <c r="E127" s="185" t="s">
        <v>808</v>
      </c>
      <c r="F127" s="185" t="s">
        <v>809</v>
      </c>
      <c r="J127" s="186">
        <f>BK127</f>
        <v>0</v>
      </c>
      <c r="L127" s="183"/>
      <c r="M127" s="187"/>
      <c r="P127" s="188">
        <f>P128+P145+P167+P193+P201+P223</f>
        <v>1085.0296500000004</v>
      </c>
      <c r="R127" s="188">
        <f>R128+R145+R167+R193+R201+R223</f>
        <v>6.5573700000000006</v>
      </c>
      <c r="T127" s="189">
        <f>T128+T145+T167+T193+T201+T223</f>
        <v>0</v>
      </c>
      <c r="AR127" s="184" t="s">
        <v>739</v>
      </c>
      <c r="AT127" s="190" t="s">
        <v>807</v>
      </c>
      <c r="AU127" s="190" t="s">
        <v>810</v>
      </c>
      <c r="AY127" s="184" t="s">
        <v>811</v>
      </c>
      <c r="BK127" s="191">
        <f>BK128+BK145+BK167+BK193+BK201+BK223</f>
        <v>0</v>
      </c>
    </row>
    <row r="128" spans="2:63" s="182" customFormat="1" ht="22.75" customHeight="1">
      <c r="B128" s="183"/>
      <c r="D128" s="184" t="s">
        <v>807</v>
      </c>
      <c r="E128" s="192" t="s">
        <v>812</v>
      </c>
      <c r="F128" s="192" t="s">
        <v>813</v>
      </c>
      <c r="J128" s="193">
        <f>BK128</f>
        <v>0</v>
      </c>
      <c r="L128" s="183"/>
      <c r="M128" s="187"/>
      <c r="P128" s="188">
        <f>SUM(P129:P144)</f>
        <v>43.636000000000003</v>
      </c>
      <c r="R128" s="188">
        <f>SUM(R129:R144)</f>
        <v>0.18104999999999999</v>
      </c>
      <c r="T128" s="189">
        <f>SUM(T129:T144)</f>
        <v>0</v>
      </c>
      <c r="AR128" s="184" t="s">
        <v>739</v>
      </c>
      <c r="AT128" s="190" t="s">
        <v>807</v>
      </c>
      <c r="AU128" s="190" t="s">
        <v>814</v>
      </c>
      <c r="AY128" s="184" t="s">
        <v>811</v>
      </c>
      <c r="BK128" s="191">
        <f>SUM(BK129:BK144)</f>
        <v>0</v>
      </c>
    </row>
    <row r="129" spans="2:65" s="123" customFormat="1" ht="21.75" customHeight="1">
      <c r="B129" s="194"/>
      <c r="C129" s="195" t="s">
        <v>814</v>
      </c>
      <c r="D129" s="195" t="s">
        <v>815</v>
      </c>
      <c r="E129" s="196" t="s">
        <v>822</v>
      </c>
      <c r="F129" s="197" t="s">
        <v>823</v>
      </c>
      <c r="G129" s="198" t="s">
        <v>84</v>
      </c>
      <c r="H129" s="199">
        <v>170</v>
      </c>
      <c r="I129" s="200"/>
      <c r="J129" s="200">
        <f>ROUND(I129*H129,2)</f>
        <v>0</v>
      </c>
      <c r="K129" s="201"/>
      <c r="L129" s="124"/>
      <c r="M129" s="202" t="s">
        <v>747</v>
      </c>
      <c r="N129" s="203" t="s">
        <v>764</v>
      </c>
      <c r="O129" s="204">
        <v>0.13</v>
      </c>
      <c r="P129" s="204">
        <f>O129*H129</f>
        <v>22.1</v>
      </c>
      <c r="Q129" s="204">
        <v>1.9000000000000001E-4</v>
      </c>
      <c r="R129" s="204">
        <f>Q129*H129</f>
        <v>3.2300000000000002E-2</v>
      </c>
      <c r="S129" s="204">
        <v>0</v>
      </c>
      <c r="T129" s="205">
        <f>S129*H129</f>
        <v>0</v>
      </c>
      <c r="AR129" s="206" t="s">
        <v>818</v>
      </c>
      <c r="AT129" s="206" t="s">
        <v>815</v>
      </c>
      <c r="AU129" s="206" t="s">
        <v>739</v>
      </c>
      <c r="AY129" s="116" t="s">
        <v>811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16" t="s">
        <v>814</v>
      </c>
      <c r="BK129" s="207">
        <f>ROUND(I129*H129,2)</f>
        <v>0</v>
      </c>
      <c r="BL129" s="116" t="s">
        <v>818</v>
      </c>
      <c r="BM129" s="206" t="s">
        <v>1347</v>
      </c>
    </row>
    <row r="130" spans="2:65" s="123" customFormat="1" ht="21.75" customHeight="1">
      <c r="B130" s="194"/>
      <c r="C130" s="195" t="s">
        <v>739</v>
      </c>
      <c r="D130" s="195" t="s">
        <v>815</v>
      </c>
      <c r="E130" s="196" t="s">
        <v>1348</v>
      </c>
      <c r="F130" s="197" t="s">
        <v>1349</v>
      </c>
      <c r="G130" s="198" t="s">
        <v>84</v>
      </c>
      <c r="H130" s="199">
        <v>5</v>
      </c>
      <c r="I130" s="200"/>
      <c r="J130" s="200">
        <f>ROUND(I130*H130,2)</f>
        <v>0</v>
      </c>
      <c r="K130" s="201"/>
      <c r="L130" s="124"/>
      <c r="M130" s="202" t="s">
        <v>747</v>
      </c>
      <c r="N130" s="203" t="s">
        <v>764</v>
      </c>
      <c r="O130" s="204">
        <v>0.13600000000000001</v>
      </c>
      <c r="P130" s="204">
        <f>O130*H130</f>
        <v>0.68</v>
      </c>
      <c r="Q130" s="204">
        <v>2.7E-4</v>
      </c>
      <c r="R130" s="204">
        <f>Q130*H130</f>
        <v>1.3500000000000001E-3</v>
      </c>
      <c r="S130" s="204">
        <v>0</v>
      </c>
      <c r="T130" s="205">
        <f>S130*H130</f>
        <v>0</v>
      </c>
      <c r="AR130" s="206" t="s">
        <v>818</v>
      </c>
      <c r="AT130" s="206" t="s">
        <v>815</v>
      </c>
      <c r="AU130" s="206" t="s">
        <v>739</v>
      </c>
      <c r="AY130" s="116" t="s">
        <v>811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16" t="s">
        <v>814</v>
      </c>
      <c r="BK130" s="207">
        <f>ROUND(I130*H130,2)</f>
        <v>0</v>
      </c>
      <c r="BL130" s="116" t="s">
        <v>818</v>
      </c>
      <c r="BM130" s="206" t="s">
        <v>1350</v>
      </c>
    </row>
    <row r="131" spans="2:65" s="123" customFormat="1" ht="16.5" customHeight="1">
      <c r="B131" s="194"/>
      <c r="C131" s="212" t="s">
        <v>844</v>
      </c>
      <c r="D131" s="212" t="s">
        <v>826</v>
      </c>
      <c r="E131" s="213" t="s">
        <v>837</v>
      </c>
      <c r="F131" s="214" t="s">
        <v>838</v>
      </c>
      <c r="G131" s="215" t="s">
        <v>84</v>
      </c>
      <c r="H131" s="216">
        <v>5</v>
      </c>
      <c r="I131" s="217"/>
      <c r="J131" s="217">
        <f>ROUND(I131*H131,2)</f>
        <v>0</v>
      </c>
      <c r="K131" s="218"/>
      <c r="L131" s="219"/>
      <c r="M131" s="220" t="s">
        <v>747</v>
      </c>
      <c r="N131" s="221" t="s">
        <v>764</v>
      </c>
      <c r="O131" s="204">
        <v>0</v>
      </c>
      <c r="P131" s="204">
        <f>O131*H131</f>
        <v>0</v>
      </c>
      <c r="Q131" s="204">
        <v>1.0200000000000001E-3</v>
      </c>
      <c r="R131" s="204">
        <f>Q131*H131</f>
        <v>5.1000000000000004E-3</v>
      </c>
      <c r="S131" s="204">
        <v>0</v>
      </c>
      <c r="T131" s="205">
        <f>S131*H131</f>
        <v>0</v>
      </c>
      <c r="AR131" s="206" t="s">
        <v>829</v>
      </c>
      <c r="AT131" s="206" t="s">
        <v>826</v>
      </c>
      <c r="AU131" s="206" t="s">
        <v>739</v>
      </c>
      <c r="AY131" s="116" t="s">
        <v>811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16" t="s">
        <v>814</v>
      </c>
      <c r="BK131" s="207">
        <f>ROUND(I131*H131,2)</f>
        <v>0</v>
      </c>
      <c r="BL131" s="116" t="s">
        <v>818</v>
      </c>
      <c r="BM131" s="206" t="s">
        <v>1351</v>
      </c>
    </row>
    <row r="132" spans="2:65" s="123" customFormat="1" ht="24">
      <c r="B132" s="124"/>
      <c r="D132" s="208" t="s">
        <v>820</v>
      </c>
      <c r="F132" s="209" t="s">
        <v>831</v>
      </c>
      <c r="L132" s="124"/>
      <c r="M132" s="210"/>
      <c r="T132" s="211"/>
      <c r="AT132" s="116" t="s">
        <v>820</v>
      </c>
      <c r="AU132" s="116" t="s">
        <v>739</v>
      </c>
    </row>
    <row r="133" spans="2:65" s="123" customFormat="1" ht="16.5" customHeight="1">
      <c r="B133" s="194"/>
      <c r="C133" s="212" t="s">
        <v>825</v>
      </c>
      <c r="D133" s="212" t="s">
        <v>826</v>
      </c>
      <c r="E133" s="213" t="s">
        <v>833</v>
      </c>
      <c r="F133" s="214" t="s">
        <v>834</v>
      </c>
      <c r="G133" s="215" t="s">
        <v>84</v>
      </c>
      <c r="H133" s="216">
        <v>35</v>
      </c>
      <c r="I133" s="217"/>
      <c r="J133" s="217">
        <f>ROUND(I133*H133,2)</f>
        <v>0</v>
      </c>
      <c r="K133" s="218"/>
      <c r="L133" s="219"/>
      <c r="M133" s="220" t="s">
        <v>747</v>
      </c>
      <c r="N133" s="221" t="s">
        <v>764</v>
      </c>
      <c r="O133" s="204">
        <v>0</v>
      </c>
      <c r="P133" s="204">
        <f>O133*H133</f>
        <v>0</v>
      </c>
      <c r="Q133" s="204">
        <v>8.8000000000000003E-4</v>
      </c>
      <c r="R133" s="204">
        <f>Q133*H133</f>
        <v>3.0800000000000001E-2</v>
      </c>
      <c r="S133" s="204">
        <v>0</v>
      </c>
      <c r="T133" s="205">
        <f>S133*H133</f>
        <v>0</v>
      </c>
      <c r="AR133" s="206" t="s">
        <v>829</v>
      </c>
      <c r="AT133" s="206" t="s">
        <v>826</v>
      </c>
      <c r="AU133" s="206" t="s">
        <v>739</v>
      </c>
      <c r="AY133" s="116" t="s">
        <v>811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16" t="s">
        <v>814</v>
      </c>
      <c r="BK133" s="207">
        <f>ROUND(I133*H133,2)</f>
        <v>0</v>
      </c>
      <c r="BL133" s="116" t="s">
        <v>818</v>
      </c>
      <c r="BM133" s="206" t="s">
        <v>1352</v>
      </c>
    </row>
    <row r="134" spans="2:65" s="123" customFormat="1" ht="24">
      <c r="B134" s="124"/>
      <c r="D134" s="208" t="s">
        <v>820</v>
      </c>
      <c r="F134" s="209" t="s">
        <v>831</v>
      </c>
      <c r="L134" s="124"/>
      <c r="M134" s="210"/>
      <c r="T134" s="211"/>
      <c r="AT134" s="116" t="s">
        <v>820</v>
      </c>
      <c r="AU134" s="116" t="s">
        <v>739</v>
      </c>
    </row>
    <row r="135" spans="2:65" s="123" customFormat="1" ht="16.5" customHeight="1">
      <c r="B135" s="194"/>
      <c r="C135" s="212" t="s">
        <v>848</v>
      </c>
      <c r="D135" s="212" t="s">
        <v>826</v>
      </c>
      <c r="E135" s="213" t="s">
        <v>1353</v>
      </c>
      <c r="F135" s="214" t="s">
        <v>1354</v>
      </c>
      <c r="G135" s="215" t="s">
        <v>84</v>
      </c>
      <c r="H135" s="216">
        <v>30</v>
      </c>
      <c r="I135" s="217"/>
      <c r="J135" s="217">
        <f>ROUND(I135*H135,2)</f>
        <v>0</v>
      </c>
      <c r="K135" s="218"/>
      <c r="L135" s="219"/>
      <c r="M135" s="220" t="s">
        <v>747</v>
      </c>
      <c r="N135" s="221" t="s">
        <v>764</v>
      </c>
      <c r="O135" s="204">
        <v>0</v>
      </c>
      <c r="P135" s="204">
        <f>O135*H135</f>
        <v>0</v>
      </c>
      <c r="Q135" s="204">
        <v>4.2000000000000002E-4</v>
      </c>
      <c r="R135" s="204">
        <f>Q135*H135</f>
        <v>1.26E-2</v>
      </c>
      <c r="S135" s="204">
        <v>0</v>
      </c>
      <c r="T135" s="205">
        <f>S135*H135</f>
        <v>0</v>
      </c>
      <c r="AR135" s="206" t="s">
        <v>829</v>
      </c>
      <c r="AT135" s="206" t="s">
        <v>826</v>
      </c>
      <c r="AU135" s="206" t="s">
        <v>739</v>
      </c>
      <c r="AY135" s="116" t="s">
        <v>811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16" t="s">
        <v>814</v>
      </c>
      <c r="BK135" s="207">
        <f>ROUND(I135*H135,2)</f>
        <v>0</v>
      </c>
      <c r="BL135" s="116" t="s">
        <v>818</v>
      </c>
      <c r="BM135" s="206" t="s">
        <v>1355</v>
      </c>
    </row>
    <row r="136" spans="2:65" s="123" customFormat="1" ht="24">
      <c r="B136" s="124"/>
      <c r="D136" s="208" t="s">
        <v>820</v>
      </c>
      <c r="F136" s="209" t="s">
        <v>831</v>
      </c>
      <c r="L136" s="124"/>
      <c r="M136" s="210"/>
      <c r="T136" s="211"/>
      <c r="AT136" s="116" t="s">
        <v>820</v>
      </c>
      <c r="AU136" s="116" t="s">
        <v>739</v>
      </c>
    </row>
    <row r="137" spans="2:65" s="123" customFormat="1" ht="16.5" customHeight="1">
      <c r="B137" s="194"/>
      <c r="C137" s="212" t="s">
        <v>852</v>
      </c>
      <c r="D137" s="212" t="s">
        <v>826</v>
      </c>
      <c r="E137" s="213" t="s">
        <v>1356</v>
      </c>
      <c r="F137" s="214" t="s">
        <v>1357</v>
      </c>
      <c r="G137" s="215" t="s">
        <v>84</v>
      </c>
      <c r="H137" s="216">
        <v>105</v>
      </c>
      <c r="I137" s="217"/>
      <c r="J137" s="217">
        <f>ROUND(I137*H137,2)</f>
        <v>0</v>
      </c>
      <c r="K137" s="218"/>
      <c r="L137" s="219"/>
      <c r="M137" s="220" t="s">
        <v>747</v>
      </c>
      <c r="N137" s="221" t="s">
        <v>764</v>
      </c>
      <c r="O137" s="204">
        <v>0</v>
      </c>
      <c r="P137" s="204">
        <f>O137*H137</f>
        <v>0</v>
      </c>
      <c r="Q137" s="204">
        <v>3.6999999999999999E-4</v>
      </c>
      <c r="R137" s="204">
        <f>Q137*H137</f>
        <v>3.8850000000000003E-2</v>
      </c>
      <c r="S137" s="204">
        <v>0</v>
      </c>
      <c r="T137" s="205">
        <f>S137*H137</f>
        <v>0</v>
      </c>
      <c r="AR137" s="206" t="s">
        <v>829</v>
      </c>
      <c r="AT137" s="206" t="s">
        <v>826</v>
      </c>
      <c r="AU137" s="206" t="s">
        <v>739</v>
      </c>
      <c r="AY137" s="116" t="s">
        <v>811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16" t="s">
        <v>814</v>
      </c>
      <c r="BK137" s="207">
        <f>ROUND(I137*H137,2)</f>
        <v>0</v>
      </c>
      <c r="BL137" s="116" t="s">
        <v>818</v>
      </c>
      <c r="BM137" s="206" t="s">
        <v>1358</v>
      </c>
    </row>
    <row r="138" spans="2:65" s="123" customFormat="1" ht="24">
      <c r="B138" s="124"/>
      <c r="D138" s="208" t="s">
        <v>820</v>
      </c>
      <c r="F138" s="209" t="s">
        <v>831</v>
      </c>
      <c r="L138" s="124"/>
      <c r="M138" s="210"/>
      <c r="T138" s="211"/>
      <c r="AT138" s="116" t="s">
        <v>820</v>
      </c>
      <c r="AU138" s="116" t="s">
        <v>739</v>
      </c>
    </row>
    <row r="139" spans="2:65" s="123" customFormat="1" ht="16.5" customHeight="1">
      <c r="B139" s="194"/>
      <c r="C139" s="195" t="s">
        <v>832</v>
      </c>
      <c r="D139" s="195" t="s">
        <v>815</v>
      </c>
      <c r="E139" s="196" t="s">
        <v>841</v>
      </c>
      <c r="F139" s="197" t="s">
        <v>842</v>
      </c>
      <c r="G139" s="198" t="s">
        <v>84</v>
      </c>
      <c r="H139" s="199">
        <v>632</v>
      </c>
      <c r="I139" s="200"/>
      <c r="J139" s="200">
        <f t="shared" ref="J139:J144" si="0">ROUND(I139*H139,2)</f>
        <v>0</v>
      </c>
      <c r="K139" s="201"/>
      <c r="L139" s="124"/>
      <c r="M139" s="202" t="s">
        <v>747</v>
      </c>
      <c r="N139" s="203" t="s">
        <v>764</v>
      </c>
      <c r="O139" s="204">
        <v>3.3000000000000002E-2</v>
      </c>
      <c r="P139" s="204">
        <f t="shared" ref="P139:P144" si="1">O139*H139</f>
        <v>20.856000000000002</v>
      </c>
      <c r="Q139" s="204">
        <v>0</v>
      </c>
      <c r="R139" s="204">
        <f t="shared" ref="R139:R144" si="2">Q139*H139</f>
        <v>0</v>
      </c>
      <c r="S139" s="204">
        <v>0</v>
      </c>
      <c r="T139" s="205">
        <f t="shared" ref="T139:T144" si="3">S139*H139</f>
        <v>0</v>
      </c>
      <c r="AR139" s="206" t="s">
        <v>818</v>
      </c>
      <c r="AT139" s="206" t="s">
        <v>815</v>
      </c>
      <c r="AU139" s="206" t="s">
        <v>739</v>
      </c>
      <c r="AY139" s="116" t="s">
        <v>811</v>
      </c>
      <c r="BE139" s="207">
        <f t="shared" ref="BE139:BE144" si="4">IF(N139="základní",J139,0)</f>
        <v>0</v>
      </c>
      <c r="BF139" s="207">
        <f t="shared" ref="BF139:BF144" si="5">IF(N139="snížená",J139,0)</f>
        <v>0</v>
      </c>
      <c r="BG139" s="207">
        <f t="shared" ref="BG139:BG144" si="6">IF(N139="zákl. přenesená",J139,0)</f>
        <v>0</v>
      </c>
      <c r="BH139" s="207">
        <f t="shared" ref="BH139:BH144" si="7">IF(N139="sníž. přenesená",J139,0)</f>
        <v>0</v>
      </c>
      <c r="BI139" s="207">
        <f t="shared" ref="BI139:BI144" si="8">IF(N139="nulová",J139,0)</f>
        <v>0</v>
      </c>
      <c r="BJ139" s="116" t="s">
        <v>814</v>
      </c>
      <c r="BK139" s="207">
        <f t="shared" ref="BK139:BK144" si="9">ROUND(I139*H139,2)</f>
        <v>0</v>
      </c>
      <c r="BL139" s="116" t="s">
        <v>818</v>
      </c>
      <c r="BM139" s="206" t="s">
        <v>1359</v>
      </c>
    </row>
    <row r="140" spans="2:65" s="123" customFormat="1" ht="16.5" customHeight="1">
      <c r="B140" s="194"/>
      <c r="C140" s="212" t="s">
        <v>858</v>
      </c>
      <c r="D140" s="212" t="s">
        <v>826</v>
      </c>
      <c r="E140" s="213" t="s">
        <v>1360</v>
      </c>
      <c r="F140" s="214" t="s">
        <v>1361</v>
      </c>
      <c r="G140" s="215" t="s">
        <v>84</v>
      </c>
      <c r="H140" s="216">
        <v>2</v>
      </c>
      <c r="I140" s="217"/>
      <c r="J140" s="217">
        <f t="shared" si="0"/>
        <v>0</v>
      </c>
      <c r="K140" s="218"/>
      <c r="L140" s="219"/>
      <c r="M140" s="220" t="s">
        <v>747</v>
      </c>
      <c r="N140" s="221" t="s">
        <v>764</v>
      </c>
      <c r="O140" s="204">
        <v>0</v>
      </c>
      <c r="P140" s="204">
        <f t="shared" si="1"/>
        <v>0</v>
      </c>
      <c r="Q140" s="204">
        <v>2.9999999999999997E-4</v>
      </c>
      <c r="R140" s="204">
        <f t="shared" si="2"/>
        <v>5.9999999999999995E-4</v>
      </c>
      <c r="S140" s="204">
        <v>0</v>
      </c>
      <c r="T140" s="205">
        <f t="shared" si="3"/>
        <v>0</v>
      </c>
      <c r="AR140" s="206" t="s">
        <v>829</v>
      </c>
      <c r="AT140" s="206" t="s">
        <v>826</v>
      </c>
      <c r="AU140" s="206" t="s">
        <v>739</v>
      </c>
      <c r="AY140" s="116" t="s">
        <v>811</v>
      </c>
      <c r="BE140" s="207">
        <f t="shared" si="4"/>
        <v>0</v>
      </c>
      <c r="BF140" s="207">
        <f t="shared" si="5"/>
        <v>0</v>
      </c>
      <c r="BG140" s="207">
        <f t="shared" si="6"/>
        <v>0</v>
      </c>
      <c r="BH140" s="207">
        <f t="shared" si="7"/>
        <v>0</v>
      </c>
      <c r="BI140" s="207">
        <f t="shared" si="8"/>
        <v>0</v>
      </c>
      <c r="BJ140" s="116" t="s">
        <v>814</v>
      </c>
      <c r="BK140" s="207">
        <f t="shared" si="9"/>
        <v>0</v>
      </c>
      <c r="BL140" s="116" t="s">
        <v>818</v>
      </c>
      <c r="BM140" s="206" t="s">
        <v>1362</v>
      </c>
    </row>
    <row r="141" spans="2:65" s="123" customFormat="1" ht="16.5" customHeight="1">
      <c r="B141" s="194"/>
      <c r="C141" s="212" t="s">
        <v>863</v>
      </c>
      <c r="D141" s="212" t="s">
        <v>826</v>
      </c>
      <c r="E141" s="213" t="s">
        <v>1363</v>
      </c>
      <c r="F141" s="214" t="s">
        <v>1364</v>
      </c>
      <c r="G141" s="215" t="s">
        <v>84</v>
      </c>
      <c r="H141" s="216">
        <v>485</v>
      </c>
      <c r="I141" s="217"/>
      <c r="J141" s="217">
        <f t="shared" si="0"/>
        <v>0</v>
      </c>
      <c r="K141" s="218"/>
      <c r="L141" s="219"/>
      <c r="M141" s="220" t="s">
        <v>747</v>
      </c>
      <c r="N141" s="221" t="s">
        <v>764</v>
      </c>
      <c r="O141" s="204">
        <v>0</v>
      </c>
      <c r="P141" s="204">
        <f t="shared" si="1"/>
        <v>0</v>
      </c>
      <c r="Q141" s="204">
        <v>8.0000000000000007E-5</v>
      </c>
      <c r="R141" s="204">
        <f t="shared" si="2"/>
        <v>3.8800000000000001E-2</v>
      </c>
      <c r="S141" s="204">
        <v>0</v>
      </c>
      <c r="T141" s="205">
        <f t="shared" si="3"/>
        <v>0</v>
      </c>
      <c r="AR141" s="206" t="s">
        <v>829</v>
      </c>
      <c r="AT141" s="206" t="s">
        <v>826</v>
      </c>
      <c r="AU141" s="206" t="s">
        <v>739</v>
      </c>
      <c r="AY141" s="116" t="s">
        <v>811</v>
      </c>
      <c r="BE141" s="207">
        <f t="shared" si="4"/>
        <v>0</v>
      </c>
      <c r="BF141" s="207">
        <f t="shared" si="5"/>
        <v>0</v>
      </c>
      <c r="BG141" s="207">
        <f t="shared" si="6"/>
        <v>0</v>
      </c>
      <c r="BH141" s="207">
        <f t="shared" si="7"/>
        <v>0</v>
      </c>
      <c r="BI141" s="207">
        <f t="shared" si="8"/>
        <v>0</v>
      </c>
      <c r="BJ141" s="116" t="s">
        <v>814</v>
      </c>
      <c r="BK141" s="207">
        <f t="shared" si="9"/>
        <v>0</v>
      </c>
      <c r="BL141" s="116" t="s">
        <v>818</v>
      </c>
      <c r="BM141" s="206" t="s">
        <v>1365</v>
      </c>
    </row>
    <row r="142" spans="2:65" s="123" customFormat="1" ht="16.5" customHeight="1">
      <c r="B142" s="194"/>
      <c r="C142" s="212" t="s">
        <v>867</v>
      </c>
      <c r="D142" s="212" t="s">
        <v>826</v>
      </c>
      <c r="E142" s="213" t="s">
        <v>845</v>
      </c>
      <c r="F142" s="214" t="s">
        <v>846</v>
      </c>
      <c r="G142" s="215" t="s">
        <v>84</v>
      </c>
      <c r="H142" s="216">
        <v>145</v>
      </c>
      <c r="I142" s="217"/>
      <c r="J142" s="217">
        <f t="shared" si="0"/>
        <v>0</v>
      </c>
      <c r="K142" s="218"/>
      <c r="L142" s="219"/>
      <c r="M142" s="220" t="s">
        <v>747</v>
      </c>
      <c r="N142" s="221" t="s">
        <v>764</v>
      </c>
      <c r="O142" s="204">
        <v>0</v>
      </c>
      <c r="P142" s="204">
        <f t="shared" si="1"/>
        <v>0</v>
      </c>
      <c r="Q142" s="204">
        <v>1.2E-4</v>
      </c>
      <c r="R142" s="204">
        <f t="shared" si="2"/>
        <v>1.7399999999999999E-2</v>
      </c>
      <c r="S142" s="204">
        <v>0</v>
      </c>
      <c r="T142" s="205">
        <f t="shared" si="3"/>
        <v>0</v>
      </c>
      <c r="AR142" s="206" t="s">
        <v>829</v>
      </c>
      <c r="AT142" s="206" t="s">
        <v>826</v>
      </c>
      <c r="AU142" s="206" t="s">
        <v>739</v>
      </c>
      <c r="AY142" s="116" t="s">
        <v>811</v>
      </c>
      <c r="BE142" s="207">
        <f t="shared" si="4"/>
        <v>0</v>
      </c>
      <c r="BF142" s="207">
        <f t="shared" si="5"/>
        <v>0</v>
      </c>
      <c r="BG142" s="207">
        <f t="shared" si="6"/>
        <v>0</v>
      </c>
      <c r="BH142" s="207">
        <f t="shared" si="7"/>
        <v>0</v>
      </c>
      <c r="BI142" s="207">
        <f t="shared" si="8"/>
        <v>0</v>
      </c>
      <c r="BJ142" s="116" t="s">
        <v>814</v>
      </c>
      <c r="BK142" s="207">
        <f t="shared" si="9"/>
        <v>0</v>
      </c>
      <c r="BL142" s="116" t="s">
        <v>818</v>
      </c>
      <c r="BM142" s="206" t="s">
        <v>1366</v>
      </c>
    </row>
    <row r="143" spans="2:65" s="123" customFormat="1" ht="21.75" customHeight="1">
      <c r="B143" s="194"/>
      <c r="C143" s="212" t="s">
        <v>871</v>
      </c>
      <c r="D143" s="212" t="s">
        <v>826</v>
      </c>
      <c r="E143" s="213" t="s">
        <v>1367</v>
      </c>
      <c r="F143" s="214" t="s">
        <v>1368</v>
      </c>
      <c r="G143" s="215" t="s">
        <v>974</v>
      </c>
      <c r="H143" s="216">
        <v>5</v>
      </c>
      <c r="I143" s="217"/>
      <c r="J143" s="217">
        <f t="shared" si="0"/>
        <v>0</v>
      </c>
      <c r="K143" s="218"/>
      <c r="L143" s="219"/>
      <c r="M143" s="220" t="s">
        <v>747</v>
      </c>
      <c r="N143" s="221" t="s">
        <v>764</v>
      </c>
      <c r="O143" s="204">
        <v>0</v>
      </c>
      <c r="P143" s="204">
        <f t="shared" si="1"/>
        <v>0</v>
      </c>
      <c r="Q143" s="204">
        <v>6.4999999999999997E-4</v>
      </c>
      <c r="R143" s="204">
        <f t="shared" si="2"/>
        <v>3.2499999999999999E-3</v>
      </c>
      <c r="S143" s="204">
        <v>0</v>
      </c>
      <c r="T143" s="205">
        <f t="shared" si="3"/>
        <v>0</v>
      </c>
      <c r="AR143" s="206" t="s">
        <v>829</v>
      </c>
      <c r="AT143" s="206" t="s">
        <v>826</v>
      </c>
      <c r="AU143" s="206" t="s">
        <v>739</v>
      </c>
      <c r="AY143" s="116" t="s">
        <v>811</v>
      </c>
      <c r="BE143" s="207">
        <f t="shared" si="4"/>
        <v>0</v>
      </c>
      <c r="BF143" s="207">
        <f t="shared" si="5"/>
        <v>0</v>
      </c>
      <c r="BG143" s="207">
        <f t="shared" si="6"/>
        <v>0</v>
      </c>
      <c r="BH143" s="207">
        <f t="shared" si="7"/>
        <v>0</v>
      </c>
      <c r="BI143" s="207">
        <f t="shared" si="8"/>
        <v>0</v>
      </c>
      <c r="BJ143" s="116" t="s">
        <v>814</v>
      </c>
      <c r="BK143" s="207">
        <f t="shared" si="9"/>
        <v>0</v>
      </c>
      <c r="BL143" s="116" t="s">
        <v>818</v>
      </c>
      <c r="BM143" s="206" t="s">
        <v>1369</v>
      </c>
    </row>
    <row r="144" spans="2:65" s="123" customFormat="1" ht="16.5" customHeight="1">
      <c r="B144" s="194"/>
      <c r="C144" s="195" t="s">
        <v>840</v>
      </c>
      <c r="D144" s="195" t="s">
        <v>815</v>
      </c>
      <c r="E144" s="196" t="s">
        <v>853</v>
      </c>
      <c r="F144" s="197" t="s">
        <v>854</v>
      </c>
      <c r="G144" s="198" t="s">
        <v>254</v>
      </c>
      <c r="H144" s="199">
        <v>909.76</v>
      </c>
      <c r="I144" s="200"/>
      <c r="J144" s="200">
        <f t="shared" si="0"/>
        <v>0</v>
      </c>
      <c r="K144" s="201"/>
      <c r="L144" s="124"/>
      <c r="M144" s="202" t="s">
        <v>747</v>
      </c>
      <c r="N144" s="203" t="s">
        <v>764</v>
      </c>
      <c r="O144" s="204">
        <v>0</v>
      </c>
      <c r="P144" s="204">
        <f t="shared" si="1"/>
        <v>0</v>
      </c>
      <c r="Q144" s="204">
        <v>0</v>
      </c>
      <c r="R144" s="204">
        <f t="shared" si="2"/>
        <v>0</v>
      </c>
      <c r="S144" s="204">
        <v>0</v>
      </c>
      <c r="T144" s="205">
        <f t="shared" si="3"/>
        <v>0</v>
      </c>
      <c r="AR144" s="206" t="s">
        <v>818</v>
      </c>
      <c r="AT144" s="206" t="s">
        <v>815</v>
      </c>
      <c r="AU144" s="206" t="s">
        <v>739</v>
      </c>
      <c r="AY144" s="116" t="s">
        <v>811</v>
      </c>
      <c r="BE144" s="207">
        <f t="shared" si="4"/>
        <v>0</v>
      </c>
      <c r="BF144" s="207">
        <f t="shared" si="5"/>
        <v>0</v>
      </c>
      <c r="BG144" s="207">
        <f t="shared" si="6"/>
        <v>0</v>
      </c>
      <c r="BH144" s="207">
        <f t="shared" si="7"/>
        <v>0</v>
      </c>
      <c r="BI144" s="207">
        <f t="shared" si="8"/>
        <v>0</v>
      </c>
      <c r="BJ144" s="116" t="s">
        <v>814</v>
      </c>
      <c r="BK144" s="207">
        <f t="shared" si="9"/>
        <v>0</v>
      </c>
      <c r="BL144" s="116" t="s">
        <v>818</v>
      </c>
      <c r="BM144" s="206" t="s">
        <v>1370</v>
      </c>
    </row>
    <row r="145" spans="2:65" s="182" customFormat="1" ht="22.75" customHeight="1">
      <c r="B145" s="183"/>
      <c r="D145" s="184" t="s">
        <v>807</v>
      </c>
      <c r="E145" s="192" t="s">
        <v>1111</v>
      </c>
      <c r="F145" s="192" t="s">
        <v>1112</v>
      </c>
      <c r="J145" s="193">
        <f>BK145</f>
        <v>0</v>
      </c>
      <c r="L145" s="183"/>
      <c r="M145" s="187"/>
      <c r="P145" s="188">
        <f>SUM(P146:P166)</f>
        <v>316.55400000000009</v>
      </c>
      <c r="R145" s="188">
        <f>SUM(R146:R166)</f>
        <v>1.3436099999999997</v>
      </c>
      <c r="T145" s="189">
        <f>SUM(T146:T166)</f>
        <v>0</v>
      </c>
      <c r="AR145" s="184" t="s">
        <v>739</v>
      </c>
      <c r="AT145" s="190" t="s">
        <v>807</v>
      </c>
      <c r="AU145" s="190" t="s">
        <v>814</v>
      </c>
      <c r="AY145" s="184" t="s">
        <v>811</v>
      </c>
      <c r="BK145" s="191">
        <f>SUM(BK146:BK166)</f>
        <v>0</v>
      </c>
    </row>
    <row r="146" spans="2:65" s="123" customFormat="1" ht="16.5" customHeight="1">
      <c r="B146" s="194"/>
      <c r="C146" s="195" t="s">
        <v>911</v>
      </c>
      <c r="D146" s="195" t="s">
        <v>815</v>
      </c>
      <c r="E146" s="196" t="s">
        <v>1371</v>
      </c>
      <c r="F146" s="197" t="s">
        <v>1372</v>
      </c>
      <c r="G146" s="198" t="s">
        <v>84</v>
      </c>
      <c r="H146" s="199">
        <v>105</v>
      </c>
      <c r="I146" s="200"/>
      <c r="J146" s="200">
        <f t="shared" ref="J146:J166" si="10">ROUND(I146*H146,2)</f>
        <v>0</v>
      </c>
      <c r="K146" s="201"/>
      <c r="L146" s="124"/>
      <c r="M146" s="202" t="s">
        <v>747</v>
      </c>
      <c r="N146" s="203" t="s">
        <v>764</v>
      </c>
      <c r="O146" s="204">
        <v>0.24</v>
      </c>
      <c r="P146" s="204">
        <f t="shared" ref="P146:P166" si="11">O146*H146</f>
        <v>25.2</v>
      </c>
      <c r="Q146" s="204">
        <v>3.6600000000000001E-3</v>
      </c>
      <c r="R146" s="204">
        <f t="shared" ref="R146:R166" si="12">Q146*H146</f>
        <v>0.38430000000000003</v>
      </c>
      <c r="S146" s="204">
        <v>0</v>
      </c>
      <c r="T146" s="205">
        <f t="shared" ref="T146:T166" si="13">S146*H146</f>
        <v>0</v>
      </c>
      <c r="AR146" s="206" t="s">
        <v>818</v>
      </c>
      <c r="AT146" s="206" t="s">
        <v>815</v>
      </c>
      <c r="AU146" s="206" t="s">
        <v>739</v>
      </c>
      <c r="AY146" s="116" t="s">
        <v>811</v>
      </c>
      <c r="BE146" s="207">
        <f t="shared" ref="BE146:BE166" si="14">IF(N146="základní",J146,0)</f>
        <v>0</v>
      </c>
      <c r="BF146" s="207">
        <f t="shared" ref="BF146:BF166" si="15">IF(N146="snížená",J146,0)</f>
        <v>0</v>
      </c>
      <c r="BG146" s="207">
        <f t="shared" ref="BG146:BG166" si="16">IF(N146="zákl. přenesená",J146,0)</f>
        <v>0</v>
      </c>
      <c r="BH146" s="207">
        <f t="shared" ref="BH146:BH166" si="17">IF(N146="sníž. přenesená",J146,0)</f>
        <v>0</v>
      </c>
      <c r="BI146" s="207">
        <f t="shared" ref="BI146:BI166" si="18">IF(N146="nulová",J146,0)</f>
        <v>0</v>
      </c>
      <c r="BJ146" s="116" t="s">
        <v>814</v>
      </c>
      <c r="BK146" s="207">
        <f t="shared" ref="BK146:BK166" si="19">ROUND(I146*H146,2)</f>
        <v>0</v>
      </c>
      <c r="BL146" s="116" t="s">
        <v>818</v>
      </c>
      <c r="BM146" s="206" t="s">
        <v>1373</v>
      </c>
    </row>
    <row r="147" spans="2:65" s="123" customFormat="1" ht="16.5" customHeight="1">
      <c r="B147" s="194"/>
      <c r="C147" s="195" t="s">
        <v>907</v>
      </c>
      <c r="D147" s="195" t="s">
        <v>815</v>
      </c>
      <c r="E147" s="196" t="s">
        <v>1374</v>
      </c>
      <c r="F147" s="197" t="s">
        <v>1375</v>
      </c>
      <c r="G147" s="198" t="s">
        <v>84</v>
      </c>
      <c r="H147" s="199">
        <v>30</v>
      </c>
      <c r="I147" s="200"/>
      <c r="J147" s="200">
        <f t="shared" si="10"/>
        <v>0</v>
      </c>
      <c r="K147" s="201"/>
      <c r="L147" s="124"/>
      <c r="M147" s="202" t="s">
        <v>747</v>
      </c>
      <c r="N147" s="203" t="s">
        <v>764</v>
      </c>
      <c r="O147" s="204">
        <v>0.253</v>
      </c>
      <c r="P147" s="204">
        <f t="shared" si="11"/>
        <v>7.59</v>
      </c>
      <c r="Q147" s="204">
        <v>4.28E-3</v>
      </c>
      <c r="R147" s="204">
        <f t="shared" si="12"/>
        <v>0.12839999999999999</v>
      </c>
      <c r="S147" s="204">
        <v>0</v>
      </c>
      <c r="T147" s="205">
        <f t="shared" si="13"/>
        <v>0</v>
      </c>
      <c r="AR147" s="206" t="s">
        <v>818</v>
      </c>
      <c r="AT147" s="206" t="s">
        <v>815</v>
      </c>
      <c r="AU147" s="206" t="s">
        <v>739</v>
      </c>
      <c r="AY147" s="116" t="s">
        <v>811</v>
      </c>
      <c r="BE147" s="207">
        <f t="shared" si="14"/>
        <v>0</v>
      </c>
      <c r="BF147" s="207">
        <f t="shared" si="15"/>
        <v>0</v>
      </c>
      <c r="BG147" s="207">
        <f t="shared" si="16"/>
        <v>0</v>
      </c>
      <c r="BH147" s="207">
        <f t="shared" si="17"/>
        <v>0</v>
      </c>
      <c r="BI147" s="207">
        <f t="shared" si="18"/>
        <v>0</v>
      </c>
      <c r="BJ147" s="116" t="s">
        <v>814</v>
      </c>
      <c r="BK147" s="207">
        <f t="shared" si="19"/>
        <v>0</v>
      </c>
      <c r="BL147" s="116" t="s">
        <v>818</v>
      </c>
      <c r="BM147" s="206" t="s">
        <v>1376</v>
      </c>
    </row>
    <row r="148" spans="2:65" s="123" customFormat="1" ht="16.5" customHeight="1">
      <c r="B148" s="194"/>
      <c r="C148" s="195" t="s">
        <v>903</v>
      </c>
      <c r="D148" s="195" t="s">
        <v>815</v>
      </c>
      <c r="E148" s="196" t="s">
        <v>1377</v>
      </c>
      <c r="F148" s="197" t="s">
        <v>1378</v>
      </c>
      <c r="G148" s="198" t="s">
        <v>84</v>
      </c>
      <c r="H148" s="199">
        <v>35</v>
      </c>
      <c r="I148" s="200"/>
      <c r="J148" s="200">
        <f t="shared" si="10"/>
        <v>0</v>
      </c>
      <c r="K148" s="201"/>
      <c r="L148" s="124"/>
      <c r="M148" s="202" t="s">
        <v>747</v>
      </c>
      <c r="N148" s="203" t="s">
        <v>764</v>
      </c>
      <c r="O148" s="204">
        <v>0.28299999999999997</v>
      </c>
      <c r="P148" s="204">
        <f t="shared" si="11"/>
        <v>9.9049999999999994</v>
      </c>
      <c r="Q148" s="204">
        <v>6.0299999999999998E-3</v>
      </c>
      <c r="R148" s="204">
        <f t="shared" si="12"/>
        <v>0.21104999999999999</v>
      </c>
      <c r="S148" s="204">
        <v>0</v>
      </c>
      <c r="T148" s="205">
        <f t="shared" si="13"/>
        <v>0</v>
      </c>
      <c r="AR148" s="206" t="s">
        <v>818</v>
      </c>
      <c r="AT148" s="206" t="s">
        <v>815</v>
      </c>
      <c r="AU148" s="206" t="s">
        <v>739</v>
      </c>
      <c r="AY148" s="116" t="s">
        <v>811</v>
      </c>
      <c r="BE148" s="207">
        <f t="shared" si="14"/>
        <v>0</v>
      </c>
      <c r="BF148" s="207">
        <f t="shared" si="15"/>
        <v>0</v>
      </c>
      <c r="BG148" s="207">
        <f t="shared" si="16"/>
        <v>0</v>
      </c>
      <c r="BH148" s="207">
        <f t="shared" si="17"/>
        <v>0</v>
      </c>
      <c r="BI148" s="207">
        <f t="shared" si="18"/>
        <v>0</v>
      </c>
      <c r="BJ148" s="116" t="s">
        <v>814</v>
      </c>
      <c r="BK148" s="207">
        <f t="shared" si="19"/>
        <v>0</v>
      </c>
      <c r="BL148" s="116" t="s">
        <v>818</v>
      </c>
      <c r="BM148" s="206" t="s">
        <v>1379</v>
      </c>
    </row>
    <row r="149" spans="2:65" s="123" customFormat="1" ht="24.25" customHeight="1">
      <c r="B149" s="194"/>
      <c r="C149" s="195" t="s">
        <v>915</v>
      </c>
      <c r="D149" s="195" t="s">
        <v>815</v>
      </c>
      <c r="E149" s="196" t="s">
        <v>1380</v>
      </c>
      <c r="F149" s="197" t="s">
        <v>1381</v>
      </c>
      <c r="G149" s="198" t="s">
        <v>84</v>
      </c>
      <c r="H149" s="199">
        <v>5</v>
      </c>
      <c r="I149" s="200"/>
      <c r="J149" s="200">
        <f t="shared" si="10"/>
        <v>0</v>
      </c>
      <c r="K149" s="201"/>
      <c r="L149" s="124"/>
      <c r="M149" s="202" t="s">
        <v>747</v>
      </c>
      <c r="N149" s="203" t="s">
        <v>764</v>
      </c>
      <c r="O149" s="204">
        <v>0.28299999999999997</v>
      </c>
      <c r="P149" s="204">
        <f t="shared" si="11"/>
        <v>1.4149999999999998</v>
      </c>
      <c r="Q149" s="204">
        <v>6.0299999999999998E-3</v>
      </c>
      <c r="R149" s="204">
        <f t="shared" si="12"/>
        <v>3.015E-2</v>
      </c>
      <c r="S149" s="204">
        <v>0</v>
      </c>
      <c r="T149" s="205">
        <f t="shared" si="13"/>
        <v>0</v>
      </c>
      <c r="AR149" s="206" t="s">
        <v>818</v>
      </c>
      <c r="AT149" s="206" t="s">
        <v>815</v>
      </c>
      <c r="AU149" s="206" t="s">
        <v>739</v>
      </c>
      <c r="AY149" s="116" t="s">
        <v>811</v>
      </c>
      <c r="BE149" s="207">
        <f t="shared" si="14"/>
        <v>0</v>
      </c>
      <c r="BF149" s="207">
        <f t="shared" si="15"/>
        <v>0</v>
      </c>
      <c r="BG149" s="207">
        <f t="shared" si="16"/>
        <v>0</v>
      </c>
      <c r="BH149" s="207">
        <f t="shared" si="17"/>
        <v>0</v>
      </c>
      <c r="BI149" s="207">
        <f t="shared" si="18"/>
        <v>0</v>
      </c>
      <c r="BJ149" s="116" t="s">
        <v>814</v>
      </c>
      <c r="BK149" s="207">
        <f t="shared" si="19"/>
        <v>0</v>
      </c>
      <c r="BL149" s="116" t="s">
        <v>818</v>
      </c>
      <c r="BM149" s="206" t="s">
        <v>1382</v>
      </c>
    </row>
    <row r="150" spans="2:65" s="123" customFormat="1" ht="21.75" customHeight="1">
      <c r="B150" s="194"/>
      <c r="C150" s="195" t="s">
        <v>829</v>
      </c>
      <c r="D150" s="195" t="s">
        <v>815</v>
      </c>
      <c r="E150" s="196" t="s">
        <v>1383</v>
      </c>
      <c r="F150" s="197" t="s">
        <v>1384</v>
      </c>
      <c r="G150" s="198" t="s">
        <v>45</v>
      </c>
      <c r="H150" s="199">
        <v>14</v>
      </c>
      <c r="I150" s="200"/>
      <c r="J150" s="200">
        <f t="shared" si="10"/>
        <v>0</v>
      </c>
      <c r="K150" s="201"/>
      <c r="L150" s="124"/>
      <c r="M150" s="202" t="s">
        <v>747</v>
      </c>
      <c r="N150" s="203" t="s">
        <v>764</v>
      </c>
      <c r="O150" s="204">
        <v>0.64900000000000002</v>
      </c>
      <c r="P150" s="204">
        <f t="shared" si="11"/>
        <v>9.0860000000000003</v>
      </c>
      <c r="Q150" s="204">
        <v>0</v>
      </c>
      <c r="R150" s="204">
        <f t="shared" si="12"/>
        <v>0</v>
      </c>
      <c r="S150" s="204">
        <v>0</v>
      </c>
      <c r="T150" s="205">
        <f t="shared" si="13"/>
        <v>0</v>
      </c>
      <c r="AR150" s="206" t="s">
        <v>818</v>
      </c>
      <c r="AT150" s="206" t="s">
        <v>815</v>
      </c>
      <c r="AU150" s="206" t="s">
        <v>739</v>
      </c>
      <c r="AY150" s="116" t="s">
        <v>811</v>
      </c>
      <c r="BE150" s="207">
        <f t="shared" si="14"/>
        <v>0</v>
      </c>
      <c r="BF150" s="207">
        <f t="shared" si="15"/>
        <v>0</v>
      </c>
      <c r="BG150" s="207">
        <f t="shared" si="16"/>
        <v>0</v>
      </c>
      <c r="BH150" s="207">
        <f t="shared" si="17"/>
        <v>0</v>
      </c>
      <c r="BI150" s="207">
        <f t="shared" si="18"/>
        <v>0</v>
      </c>
      <c r="BJ150" s="116" t="s">
        <v>814</v>
      </c>
      <c r="BK150" s="207">
        <f t="shared" si="19"/>
        <v>0</v>
      </c>
      <c r="BL150" s="116" t="s">
        <v>818</v>
      </c>
      <c r="BM150" s="206" t="s">
        <v>1385</v>
      </c>
    </row>
    <row r="151" spans="2:65" s="123" customFormat="1" ht="21.75" customHeight="1">
      <c r="B151" s="194"/>
      <c r="C151" s="195" t="s">
        <v>1013</v>
      </c>
      <c r="D151" s="195" t="s">
        <v>815</v>
      </c>
      <c r="E151" s="196" t="s">
        <v>1386</v>
      </c>
      <c r="F151" s="197" t="s">
        <v>1387</v>
      </c>
      <c r="G151" s="198" t="s">
        <v>45</v>
      </c>
      <c r="H151" s="199">
        <v>2</v>
      </c>
      <c r="I151" s="200"/>
      <c r="J151" s="200">
        <f t="shared" si="10"/>
        <v>0</v>
      </c>
      <c r="K151" s="201"/>
      <c r="L151" s="124"/>
      <c r="M151" s="202" t="s">
        <v>747</v>
      </c>
      <c r="N151" s="203" t="s">
        <v>764</v>
      </c>
      <c r="O151" s="204">
        <v>1.363</v>
      </c>
      <c r="P151" s="204">
        <f t="shared" si="11"/>
        <v>2.726</v>
      </c>
      <c r="Q151" s="204">
        <v>2.3700000000000001E-3</v>
      </c>
      <c r="R151" s="204">
        <f t="shared" si="12"/>
        <v>4.7400000000000003E-3</v>
      </c>
      <c r="S151" s="204">
        <v>0</v>
      </c>
      <c r="T151" s="205">
        <f t="shared" si="13"/>
        <v>0</v>
      </c>
      <c r="AR151" s="206" t="s">
        <v>818</v>
      </c>
      <c r="AT151" s="206" t="s">
        <v>815</v>
      </c>
      <c r="AU151" s="206" t="s">
        <v>739</v>
      </c>
      <c r="AY151" s="116" t="s">
        <v>811</v>
      </c>
      <c r="BE151" s="207">
        <f t="shared" si="14"/>
        <v>0</v>
      </c>
      <c r="BF151" s="207">
        <f t="shared" si="15"/>
        <v>0</v>
      </c>
      <c r="BG151" s="207">
        <f t="shared" si="16"/>
        <v>0</v>
      </c>
      <c r="BH151" s="207">
        <f t="shared" si="17"/>
        <v>0</v>
      </c>
      <c r="BI151" s="207">
        <f t="shared" si="18"/>
        <v>0</v>
      </c>
      <c r="BJ151" s="116" t="s">
        <v>814</v>
      </c>
      <c r="BK151" s="207">
        <f t="shared" si="19"/>
        <v>0</v>
      </c>
      <c r="BL151" s="116" t="s">
        <v>818</v>
      </c>
      <c r="BM151" s="206" t="s">
        <v>1388</v>
      </c>
    </row>
    <row r="152" spans="2:65" s="123" customFormat="1" ht="16.5" customHeight="1">
      <c r="B152" s="194"/>
      <c r="C152" s="195" t="s">
        <v>1017</v>
      </c>
      <c r="D152" s="195" t="s">
        <v>815</v>
      </c>
      <c r="E152" s="196" t="s">
        <v>1389</v>
      </c>
      <c r="F152" s="197" t="s">
        <v>1390</v>
      </c>
      <c r="G152" s="198" t="s">
        <v>45</v>
      </c>
      <c r="H152" s="199">
        <v>4</v>
      </c>
      <c r="I152" s="200"/>
      <c r="J152" s="200">
        <f t="shared" si="10"/>
        <v>0</v>
      </c>
      <c r="K152" s="201"/>
      <c r="L152" s="124"/>
      <c r="M152" s="202" t="s">
        <v>747</v>
      </c>
      <c r="N152" s="203" t="s">
        <v>764</v>
      </c>
      <c r="O152" s="204">
        <v>1.1020000000000001</v>
      </c>
      <c r="P152" s="204">
        <f t="shared" si="11"/>
        <v>4.4080000000000004</v>
      </c>
      <c r="Q152" s="204">
        <v>1.6299999999999999E-3</v>
      </c>
      <c r="R152" s="204">
        <f t="shared" si="12"/>
        <v>6.5199999999999998E-3</v>
      </c>
      <c r="S152" s="204">
        <v>0</v>
      </c>
      <c r="T152" s="205">
        <f t="shared" si="13"/>
        <v>0</v>
      </c>
      <c r="AR152" s="206" t="s">
        <v>818</v>
      </c>
      <c r="AT152" s="206" t="s">
        <v>815</v>
      </c>
      <c r="AU152" s="206" t="s">
        <v>739</v>
      </c>
      <c r="AY152" s="116" t="s">
        <v>811</v>
      </c>
      <c r="BE152" s="207">
        <f t="shared" si="14"/>
        <v>0</v>
      </c>
      <c r="BF152" s="207">
        <f t="shared" si="15"/>
        <v>0</v>
      </c>
      <c r="BG152" s="207">
        <f t="shared" si="16"/>
        <v>0</v>
      </c>
      <c r="BH152" s="207">
        <f t="shared" si="17"/>
        <v>0</v>
      </c>
      <c r="BI152" s="207">
        <f t="shared" si="18"/>
        <v>0</v>
      </c>
      <c r="BJ152" s="116" t="s">
        <v>814</v>
      </c>
      <c r="BK152" s="207">
        <f t="shared" si="19"/>
        <v>0</v>
      </c>
      <c r="BL152" s="116" t="s">
        <v>818</v>
      </c>
      <c r="BM152" s="206" t="s">
        <v>1391</v>
      </c>
    </row>
    <row r="153" spans="2:65" s="123" customFormat="1" ht="16.5" customHeight="1">
      <c r="B153" s="194"/>
      <c r="C153" s="195" t="s">
        <v>1021</v>
      </c>
      <c r="D153" s="195" t="s">
        <v>815</v>
      </c>
      <c r="E153" s="196" t="s">
        <v>1392</v>
      </c>
      <c r="F153" s="197" t="s">
        <v>1393</v>
      </c>
      <c r="G153" s="198" t="s">
        <v>84</v>
      </c>
      <c r="H153" s="199">
        <v>105</v>
      </c>
      <c r="I153" s="200"/>
      <c r="J153" s="200">
        <f t="shared" si="10"/>
        <v>0</v>
      </c>
      <c r="K153" s="201"/>
      <c r="L153" s="124"/>
      <c r="M153" s="202" t="s">
        <v>747</v>
      </c>
      <c r="N153" s="203" t="s">
        <v>764</v>
      </c>
      <c r="O153" s="204">
        <v>2.1000000000000001E-2</v>
      </c>
      <c r="P153" s="204">
        <f t="shared" si="11"/>
        <v>2.2050000000000001</v>
      </c>
      <c r="Q153" s="204">
        <v>0</v>
      </c>
      <c r="R153" s="204">
        <f t="shared" si="12"/>
        <v>0</v>
      </c>
      <c r="S153" s="204">
        <v>0</v>
      </c>
      <c r="T153" s="205">
        <f t="shared" si="13"/>
        <v>0</v>
      </c>
      <c r="AR153" s="206" t="s">
        <v>818</v>
      </c>
      <c r="AT153" s="206" t="s">
        <v>815</v>
      </c>
      <c r="AU153" s="206" t="s">
        <v>739</v>
      </c>
      <c r="AY153" s="116" t="s">
        <v>811</v>
      </c>
      <c r="BE153" s="207">
        <f t="shared" si="14"/>
        <v>0</v>
      </c>
      <c r="BF153" s="207">
        <f t="shared" si="15"/>
        <v>0</v>
      </c>
      <c r="BG153" s="207">
        <f t="shared" si="16"/>
        <v>0</v>
      </c>
      <c r="BH153" s="207">
        <f t="shared" si="17"/>
        <v>0</v>
      </c>
      <c r="BI153" s="207">
        <f t="shared" si="18"/>
        <v>0</v>
      </c>
      <c r="BJ153" s="116" t="s">
        <v>814</v>
      </c>
      <c r="BK153" s="207">
        <f t="shared" si="19"/>
        <v>0</v>
      </c>
      <c r="BL153" s="116" t="s">
        <v>818</v>
      </c>
      <c r="BM153" s="206" t="s">
        <v>1394</v>
      </c>
    </row>
    <row r="154" spans="2:65" s="123" customFormat="1" ht="16.5" customHeight="1">
      <c r="B154" s="194"/>
      <c r="C154" s="195" t="s">
        <v>1026</v>
      </c>
      <c r="D154" s="195" t="s">
        <v>815</v>
      </c>
      <c r="E154" s="196" t="s">
        <v>1126</v>
      </c>
      <c r="F154" s="197" t="s">
        <v>1127</v>
      </c>
      <c r="G154" s="198" t="s">
        <v>84</v>
      </c>
      <c r="H154" s="199">
        <v>65</v>
      </c>
      <c r="I154" s="200"/>
      <c r="J154" s="200">
        <f t="shared" si="10"/>
        <v>0</v>
      </c>
      <c r="K154" s="201"/>
      <c r="L154" s="124"/>
      <c r="M154" s="202" t="s">
        <v>747</v>
      </c>
      <c r="N154" s="203" t="s">
        <v>764</v>
      </c>
      <c r="O154" s="204">
        <v>3.2000000000000001E-2</v>
      </c>
      <c r="P154" s="204">
        <f t="shared" si="11"/>
        <v>2.08</v>
      </c>
      <c r="Q154" s="204">
        <v>0</v>
      </c>
      <c r="R154" s="204">
        <f t="shared" si="12"/>
        <v>0</v>
      </c>
      <c r="S154" s="204">
        <v>0</v>
      </c>
      <c r="T154" s="205">
        <f t="shared" si="13"/>
        <v>0</v>
      </c>
      <c r="AR154" s="206" t="s">
        <v>818</v>
      </c>
      <c r="AT154" s="206" t="s">
        <v>815</v>
      </c>
      <c r="AU154" s="206" t="s">
        <v>739</v>
      </c>
      <c r="AY154" s="116" t="s">
        <v>811</v>
      </c>
      <c r="BE154" s="207">
        <f t="shared" si="14"/>
        <v>0</v>
      </c>
      <c r="BF154" s="207">
        <f t="shared" si="15"/>
        <v>0</v>
      </c>
      <c r="BG154" s="207">
        <f t="shared" si="16"/>
        <v>0</v>
      </c>
      <c r="BH154" s="207">
        <f t="shared" si="17"/>
        <v>0</v>
      </c>
      <c r="BI154" s="207">
        <f t="shared" si="18"/>
        <v>0</v>
      </c>
      <c r="BJ154" s="116" t="s">
        <v>814</v>
      </c>
      <c r="BK154" s="207">
        <f t="shared" si="19"/>
        <v>0</v>
      </c>
      <c r="BL154" s="116" t="s">
        <v>818</v>
      </c>
      <c r="BM154" s="206" t="s">
        <v>1395</v>
      </c>
    </row>
    <row r="155" spans="2:65" s="123" customFormat="1" ht="16.5" customHeight="1">
      <c r="B155" s="194"/>
      <c r="C155" s="195" t="s">
        <v>1030</v>
      </c>
      <c r="D155" s="195" t="s">
        <v>815</v>
      </c>
      <c r="E155" s="196" t="s">
        <v>1130</v>
      </c>
      <c r="F155" s="197" t="s">
        <v>1131</v>
      </c>
      <c r="G155" s="198" t="s">
        <v>84</v>
      </c>
      <c r="H155" s="199">
        <v>5</v>
      </c>
      <c r="I155" s="200"/>
      <c r="J155" s="200">
        <f t="shared" si="10"/>
        <v>0</v>
      </c>
      <c r="K155" s="201"/>
      <c r="L155" s="124"/>
      <c r="M155" s="202" t="s">
        <v>747</v>
      </c>
      <c r="N155" s="203" t="s">
        <v>764</v>
      </c>
      <c r="O155" s="204">
        <v>4.2000000000000003E-2</v>
      </c>
      <c r="P155" s="204">
        <f t="shared" si="11"/>
        <v>0.21000000000000002</v>
      </c>
      <c r="Q155" s="204">
        <v>0</v>
      </c>
      <c r="R155" s="204">
        <f t="shared" si="12"/>
        <v>0</v>
      </c>
      <c r="S155" s="204">
        <v>0</v>
      </c>
      <c r="T155" s="205">
        <f t="shared" si="13"/>
        <v>0</v>
      </c>
      <c r="AR155" s="206" t="s">
        <v>818</v>
      </c>
      <c r="AT155" s="206" t="s">
        <v>815</v>
      </c>
      <c r="AU155" s="206" t="s">
        <v>739</v>
      </c>
      <c r="AY155" s="116" t="s">
        <v>811</v>
      </c>
      <c r="BE155" s="207">
        <f t="shared" si="14"/>
        <v>0</v>
      </c>
      <c r="BF155" s="207">
        <f t="shared" si="15"/>
        <v>0</v>
      </c>
      <c r="BG155" s="207">
        <f t="shared" si="16"/>
        <v>0</v>
      </c>
      <c r="BH155" s="207">
        <f t="shared" si="17"/>
        <v>0</v>
      </c>
      <c r="BI155" s="207">
        <f t="shared" si="18"/>
        <v>0</v>
      </c>
      <c r="BJ155" s="116" t="s">
        <v>814</v>
      </c>
      <c r="BK155" s="207">
        <f t="shared" si="19"/>
        <v>0</v>
      </c>
      <c r="BL155" s="116" t="s">
        <v>818</v>
      </c>
      <c r="BM155" s="206" t="s">
        <v>1396</v>
      </c>
    </row>
    <row r="156" spans="2:65" s="123" customFormat="1" ht="16.5" customHeight="1">
      <c r="B156" s="194"/>
      <c r="C156" s="195" t="s">
        <v>1034</v>
      </c>
      <c r="D156" s="195" t="s">
        <v>815</v>
      </c>
      <c r="E156" s="196" t="s">
        <v>1397</v>
      </c>
      <c r="F156" s="197" t="s">
        <v>1398</v>
      </c>
      <c r="G156" s="198" t="s">
        <v>45</v>
      </c>
      <c r="H156" s="199">
        <v>6</v>
      </c>
      <c r="I156" s="200"/>
      <c r="J156" s="200">
        <f t="shared" si="10"/>
        <v>0</v>
      </c>
      <c r="K156" s="201"/>
      <c r="L156" s="124"/>
      <c r="M156" s="202" t="s">
        <v>747</v>
      </c>
      <c r="N156" s="203" t="s">
        <v>764</v>
      </c>
      <c r="O156" s="204">
        <v>0.39100000000000001</v>
      </c>
      <c r="P156" s="204">
        <f t="shared" si="11"/>
        <v>2.3460000000000001</v>
      </c>
      <c r="Q156" s="204">
        <v>2.1199999999999999E-3</v>
      </c>
      <c r="R156" s="204">
        <f t="shared" si="12"/>
        <v>1.2719999999999999E-2</v>
      </c>
      <c r="S156" s="204">
        <v>0</v>
      </c>
      <c r="T156" s="205">
        <f t="shared" si="13"/>
        <v>0</v>
      </c>
      <c r="AR156" s="206" t="s">
        <v>818</v>
      </c>
      <c r="AT156" s="206" t="s">
        <v>815</v>
      </c>
      <c r="AU156" s="206" t="s">
        <v>739</v>
      </c>
      <c r="AY156" s="116" t="s">
        <v>811</v>
      </c>
      <c r="BE156" s="207">
        <f t="shared" si="14"/>
        <v>0</v>
      </c>
      <c r="BF156" s="207">
        <f t="shared" si="15"/>
        <v>0</v>
      </c>
      <c r="BG156" s="207">
        <f t="shared" si="16"/>
        <v>0</v>
      </c>
      <c r="BH156" s="207">
        <f t="shared" si="17"/>
        <v>0</v>
      </c>
      <c r="BI156" s="207">
        <f t="shared" si="18"/>
        <v>0</v>
      </c>
      <c r="BJ156" s="116" t="s">
        <v>814</v>
      </c>
      <c r="BK156" s="207">
        <f t="shared" si="19"/>
        <v>0</v>
      </c>
      <c r="BL156" s="116" t="s">
        <v>818</v>
      </c>
      <c r="BM156" s="206" t="s">
        <v>1399</v>
      </c>
    </row>
    <row r="157" spans="2:65" s="123" customFormat="1" ht="16.5" customHeight="1">
      <c r="B157" s="194"/>
      <c r="C157" s="195" t="s">
        <v>919</v>
      </c>
      <c r="D157" s="195" t="s">
        <v>815</v>
      </c>
      <c r="E157" s="196" t="s">
        <v>1400</v>
      </c>
      <c r="F157" s="197" t="s">
        <v>1401</v>
      </c>
      <c r="G157" s="198" t="s">
        <v>84</v>
      </c>
      <c r="H157" s="199">
        <v>2</v>
      </c>
      <c r="I157" s="200"/>
      <c r="J157" s="200">
        <f t="shared" si="10"/>
        <v>0</v>
      </c>
      <c r="K157" s="201"/>
      <c r="L157" s="124"/>
      <c r="M157" s="202" t="s">
        <v>747</v>
      </c>
      <c r="N157" s="203" t="s">
        <v>764</v>
      </c>
      <c r="O157" s="204">
        <v>0.21199999999999999</v>
      </c>
      <c r="P157" s="204">
        <f t="shared" si="11"/>
        <v>0.42399999999999999</v>
      </c>
      <c r="Q157" s="204">
        <v>5.5000000000000003E-4</v>
      </c>
      <c r="R157" s="204">
        <f t="shared" si="12"/>
        <v>1.1000000000000001E-3</v>
      </c>
      <c r="S157" s="204">
        <v>0</v>
      </c>
      <c r="T157" s="205">
        <f t="shared" si="13"/>
        <v>0</v>
      </c>
      <c r="AR157" s="206" t="s">
        <v>818</v>
      </c>
      <c r="AT157" s="206" t="s">
        <v>815</v>
      </c>
      <c r="AU157" s="206" t="s">
        <v>739</v>
      </c>
      <c r="AY157" s="116" t="s">
        <v>811</v>
      </c>
      <c r="BE157" s="207">
        <f t="shared" si="14"/>
        <v>0</v>
      </c>
      <c r="BF157" s="207">
        <f t="shared" si="15"/>
        <v>0</v>
      </c>
      <c r="BG157" s="207">
        <f t="shared" si="16"/>
        <v>0</v>
      </c>
      <c r="BH157" s="207">
        <f t="shared" si="17"/>
        <v>0</v>
      </c>
      <c r="BI157" s="207">
        <f t="shared" si="18"/>
        <v>0</v>
      </c>
      <c r="BJ157" s="116" t="s">
        <v>814</v>
      </c>
      <c r="BK157" s="207">
        <f t="shared" si="19"/>
        <v>0</v>
      </c>
      <c r="BL157" s="116" t="s">
        <v>818</v>
      </c>
      <c r="BM157" s="206" t="s">
        <v>1402</v>
      </c>
    </row>
    <row r="158" spans="2:65" s="123" customFormat="1" ht="16.5" customHeight="1">
      <c r="B158" s="194"/>
      <c r="C158" s="195" t="s">
        <v>923</v>
      </c>
      <c r="D158" s="195" t="s">
        <v>815</v>
      </c>
      <c r="E158" s="196" t="s">
        <v>1134</v>
      </c>
      <c r="F158" s="197" t="s">
        <v>1135</v>
      </c>
      <c r="G158" s="198" t="s">
        <v>84</v>
      </c>
      <c r="H158" s="199">
        <v>485</v>
      </c>
      <c r="I158" s="200"/>
      <c r="J158" s="200">
        <f t="shared" si="10"/>
        <v>0</v>
      </c>
      <c r="K158" s="201"/>
      <c r="L158" s="124"/>
      <c r="M158" s="202" t="s">
        <v>747</v>
      </c>
      <c r="N158" s="203" t="s">
        <v>764</v>
      </c>
      <c r="O158" s="204">
        <v>0.215</v>
      </c>
      <c r="P158" s="204">
        <f t="shared" si="11"/>
        <v>104.27499999999999</v>
      </c>
      <c r="Q158" s="204">
        <v>6.9999999999999999E-4</v>
      </c>
      <c r="R158" s="204">
        <f t="shared" si="12"/>
        <v>0.33950000000000002</v>
      </c>
      <c r="S158" s="204">
        <v>0</v>
      </c>
      <c r="T158" s="205">
        <f t="shared" si="13"/>
        <v>0</v>
      </c>
      <c r="AR158" s="206" t="s">
        <v>818</v>
      </c>
      <c r="AT158" s="206" t="s">
        <v>815</v>
      </c>
      <c r="AU158" s="206" t="s">
        <v>739</v>
      </c>
      <c r="AY158" s="116" t="s">
        <v>811</v>
      </c>
      <c r="BE158" s="207">
        <f t="shared" si="14"/>
        <v>0</v>
      </c>
      <c r="BF158" s="207">
        <f t="shared" si="15"/>
        <v>0</v>
      </c>
      <c r="BG158" s="207">
        <f t="shared" si="16"/>
        <v>0</v>
      </c>
      <c r="BH158" s="207">
        <f t="shared" si="17"/>
        <v>0</v>
      </c>
      <c r="BI158" s="207">
        <f t="shared" si="18"/>
        <v>0</v>
      </c>
      <c r="BJ158" s="116" t="s">
        <v>814</v>
      </c>
      <c r="BK158" s="207">
        <f t="shared" si="19"/>
        <v>0</v>
      </c>
      <c r="BL158" s="116" t="s">
        <v>818</v>
      </c>
      <c r="BM158" s="206" t="s">
        <v>1403</v>
      </c>
    </row>
    <row r="159" spans="2:65" s="123" customFormat="1" ht="16.5" customHeight="1">
      <c r="B159" s="194"/>
      <c r="C159" s="195" t="s">
        <v>927</v>
      </c>
      <c r="D159" s="195" t="s">
        <v>815</v>
      </c>
      <c r="E159" s="196" t="s">
        <v>1138</v>
      </c>
      <c r="F159" s="197" t="s">
        <v>1139</v>
      </c>
      <c r="G159" s="198" t="s">
        <v>84</v>
      </c>
      <c r="H159" s="199">
        <v>145</v>
      </c>
      <c r="I159" s="200"/>
      <c r="J159" s="200">
        <f t="shared" si="10"/>
        <v>0</v>
      </c>
      <c r="K159" s="201"/>
      <c r="L159" s="124"/>
      <c r="M159" s="202" t="s">
        <v>747</v>
      </c>
      <c r="N159" s="203" t="s">
        <v>764</v>
      </c>
      <c r="O159" s="204">
        <v>0.219</v>
      </c>
      <c r="P159" s="204">
        <f t="shared" si="11"/>
        <v>31.754999999999999</v>
      </c>
      <c r="Q159" s="204">
        <v>1.24E-3</v>
      </c>
      <c r="R159" s="204">
        <f t="shared" si="12"/>
        <v>0.17979999999999999</v>
      </c>
      <c r="S159" s="204">
        <v>0</v>
      </c>
      <c r="T159" s="205">
        <f t="shared" si="13"/>
        <v>0</v>
      </c>
      <c r="AR159" s="206" t="s">
        <v>818</v>
      </c>
      <c r="AT159" s="206" t="s">
        <v>815</v>
      </c>
      <c r="AU159" s="206" t="s">
        <v>739</v>
      </c>
      <c r="AY159" s="116" t="s">
        <v>811</v>
      </c>
      <c r="BE159" s="207">
        <f t="shared" si="14"/>
        <v>0</v>
      </c>
      <c r="BF159" s="207">
        <f t="shared" si="15"/>
        <v>0</v>
      </c>
      <c r="BG159" s="207">
        <f t="shared" si="16"/>
        <v>0</v>
      </c>
      <c r="BH159" s="207">
        <f t="shared" si="17"/>
        <v>0</v>
      </c>
      <c r="BI159" s="207">
        <f t="shared" si="18"/>
        <v>0</v>
      </c>
      <c r="BJ159" s="116" t="s">
        <v>814</v>
      </c>
      <c r="BK159" s="207">
        <f t="shared" si="19"/>
        <v>0</v>
      </c>
      <c r="BL159" s="116" t="s">
        <v>818</v>
      </c>
      <c r="BM159" s="206" t="s">
        <v>1404</v>
      </c>
    </row>
    <row r="160" spans="2:65" s="123" customFormat="1" ht="16.5" customHeight="1">
      <c r="B160" s="194"/>
      <c r="C160" s="195" t="s">
        <v>931</v>
      </c>
      <c r="D160" s="195" t="s">
        <v>815</v>
      </c>
      <c r="E160" s="196" t="s">
        <v>1146</v>
      </c>
      <c r="F160" s="197" t="s">
        <v>1147</v>
      </c>
      <c r="G160" s="198" t="s">
        <v>84</v>
      </c>
      <c r="H160" s="199">
        <v>88</v>
      </c>
      <c r="I160" s="200"/>
      <c r="J160" s="200">
        <f t="shared" si="10"/>
        <v>0</v>
      </c>
      <c r="K160" s="201"/>
      <c r="L160" s="124"/>
      <c r="M160" s="202" t="s">
        <v>747</v>
      </c>
      <c r="N160" s="203" t="s">
        <v>764</v>
      </c>
      <c r="O160" s="204">
        <v>0.23</v>
      </c>
      <c r="P160" s="204">
        <f t="shared" si="11"/>
        <v>20.240000000000002</v>
      </c>
      <c r="Q160" s="204">
        <v>3.0000000000000001E-5</v>
      </c>
      <c r="R160" s="204">
        <f t="shared" si="12"/>
        <v>2.64E-3</v>
      </c>
      <c r="S160" s="204">
        <v>0</v>
      </c>
      <c r="T160" s="205">
        <f t="shared" si="13"/>
        <v>0</v>
      </c>
      <c r="AR160" s="206" t="s">
        <v>818</v>
      </c>
      <c r="AT160" s="206" t="s">
        <v>815</v>
      </c>
      <c r="AU160" s="206" t="s">
        <v>739</v>
      </c>
      <c r="AY160" s="116" t="s">
        <v>811</v>
      </c>
      <c r="BE160" s="207">
        <f t="shared" si="14"/>
        <v>0</v>
      </c>
      <c r="BF160" s="207">
        <f t="shared" si="15"/>
        <v>0</v>
      </c>
      <c r="BG160" s="207">
        <f t="shared" si="16"/>
        <v>0</v>
      </c>
      <c r="BH160" s="207">
        <f t="shared" si="17"/>
        <v>0</v>
      </c>
      <c r="BI160" s="207">
        <f t="shared" si="18"/>
        <v>0</v>
      </c>
      <c r="BJ160" s="116" t="s">
        <v>814</v>
      </c>
      <c r="BK160" s="207">
        <f t="shared" si="19"/>
        <v>0</v>
      </c>
      <c r="BL160" s="116" t="s">
        <v>818</v>
      </c>
      <c r="BM160" s="206" t="s">
        <v>1405</v>
      </c>
    </row>
    <row r="161" spans="2:65" s="123" customFormat="1" ht="16.5" customHeight="1">
      <c r="B161" s="194"/>
      <c r="C161" s="195" t="s">
        <v>935</v>
      </c>
      <c r="D161" s="195" t="s">
        <v>815</v>
      </c>
      <c r="E161" s="196" t="s">
        <v>1158</v>
      </c>
      <c r="F161" s="197" t="s">
        <v>1159</v>
      </c>
      <c r="G161" s="198" t="s">
        <v>45</v>
      </c>
      <c r="H161" s="199">
        <v>88</v>
      </c>
      <c r="I161" s="200"/>
      <c r="J161" s="200">
        <f t="shared" si="10"/>
        <v>0</v>
      </c>
      <c r="K161" s="201"/>
      <c r="L161" s="124"/>
      <c r="M161" s="202" t="s">
        <v>747</v>
      </c>
      <c r="N161" s="203" t="s">
        <v>764</v>
      </c>
      <c r="O161" s="204">
        <v>0.35</v>
      </c>
      <c r="P161" s="204">
        <f t="shared" si="11"/>
        <v>30.799999999999997</v>
      </c>
      <c r="Q161" s="204">
        <v>3.0000000000000001E-5</v>
      </c>
      <c r="R161" s="204">
        <f t="shared" si="12"/>
        <v>2.64E-3</v>
      </c>
      <c r="S161" s="204">
        <v>0</v>
      </c>
      <c r="T161" s="205">
        <f t="shared" si="13"/>
        <v>0</v>
      </c>
      <c r="AR161" s="206" t="s">
        <v>818</v>
      </c>
      <c r="AT161" s="206" t="s">
        <v>815</v>
      </c>
      <c r="AU161" s="206" t="s">
        <v>739</v>
      </c>
      <c r="AY161" s="116" t="s">
        <v>811</v>
      </c>
      <c r="BE161" s="207">
        <f t="shared" si="14"/>
        <v>0</v>
      </c>
      <c r="BF161" s="207">
        <f t="shared" si="15"/>
        <v>0</v>
      </c>
      <c r="BG161" s="207">
        <f t="shared" si="16"/>
        <v>0</v>
      </c>
      <c r="BH161" s="207">
        <f t="shared" si="17"/>
        <v>0</v>
      </c>
      <c r="BI161" s="207">
        <f t="shared" si="18"/>
        <v>0</v>
      </c>
      <c r="BJ161" s="116" t="s">
        <v>814</v>
      </c>
      <c r="BK161" s="207">
        <f t="shared" si="19"/>
        <v>0</v>
      </c>
      <c r="BL161" s="116" t="s">
        <v>818</v>
      </c>
      <c r="BM161" s="206" t="s">
        <v>1406</v>
      </c>
    </row>
    <row r="162" spans="2:65" s="123" customFormat="1" ht="16.5" customHeight="1">
      <c r="B162" s="194"/>
      <c r="C162" s="195" t="s">
        <v>1000</v>
      </c>
      <c r="D162" s="195" t="s">
        <v>815</v>
      </c>
      <c r="E162" s="196" t="s">
        <v>1407</v>
      </c>
      <c r="F162" s="197" t="s">
        <v>1408</v>
      </c>
      <c r="G162" s="198" t="s">
        <v>45</v>
      </c>
      <c r="H162" s="199">
        <v>5</v>
      </c>
      <c r="I162" s="200"/>
      <c r="J162" s="200">
        <f t="shared" si="10"/>
        <v>0</v>
      </c>
      <c r="K162" s="201"/>
      <c r="L162" s="124"/>
      <c r="M162" s="202" t="s">
        <v>747</v>
      </c>
      <c r="N162" s="203" t="s">
        <v>764</v>
      </c>
      <c r="O162" s="204">
        <v>0.36199999999999999</v>
      </c>
      <c r="P162" s="204">
        <f t="shared" si="11"/>
        <v>1.81</v>
      </c>
      <c r="Q162" s="204">
        <v>3.6000000000000002E-4</v>
      </c>
      <c r="R162" s="204">
        <f t="shared" si="12"/>
        <v>1.8000000000000002E-3</v>
      </c>
      <c r="S162" s="204">
        <v>0</v>
      </c>
      <c r="T162" s="205">
        <f t="shared" si="13"/>
        <v>0</v>
      </c>
      <c r="AR162" s="206" t="s">
        <v>818</v>
      </c>
      <c r="AT162" s="206" t="s">
        <v>815</v>
      </c>
      <c r="AU162" s="206" t="s">
        <v>739</v>
      </c>
      <c r="AY162" s="116" t="s">
        <v>811</v>
      </c>
      <c r="BE162" s="207">
        <f t="shared" si="14"/>
        <v>0</v>
      </c>
      <c r="BF162" s="207">
        <f t="shared" si="15"/>
        <v>0</v>
      </c>
      <c r="BG162" s="207">
        <f t="shared" si="16"/>
        <v>0</v>
      </c>
      <c r="BH162" s="207">
        <f t="shared" si="17"/>
        <v>0</v>
      </c>
      <c r="BI162" s="207">
        <f t="shared" si="18"/>
        <v>0</v>
      </c>
      <c r="BJ162" s="116" t="s">
        <v>814</v>
      </c>
      <c r="BK162" s="207">
        <f t="shared" si="19"/>
        <v>0</v>
      </c>
      <c r="BL162" s="116" t="s">
        <v>818</v>
      </c>
      <c r="BM162" s="206" t="s">
        <v>1409</v>
      </c>
    </row>
    <row r="163" spans="2:65" s="123" customFormat="1" ht="16.5" customHeight="1">
      <c r="B163" s="194"/>
      <c r="C163" s="195" t="s">
        <v>1006</v>
      </c>
      <c r="D163" s="195" t="s">
        <v>815</v>
      </c>
      <c r="E163" s="196" t="s">
        <v>1170</v>
      </c>
      <c r="F163" s="197" t="s">
        <v>1171</v>
      </c>
      <c r="G163" s="198" t="s">
        <v>84</v>
      </c>
      <c r="H163" s="199">
        <v>632</v>
      </c>
      <c r="I163" s="200"/>
      <c r="J163" s="200">
        <f t="shared" si="10"/>
        <v>0</v>
      </c>
      <c r="K163" s="201"/>
      <c r="L163" s="124"/>
      <c r="M163" s="202" t="s">
        <v>747</v>
      </c>
      <c r="N163" s="203" t="s">
        <v>764</v>
      </c>
      <c r="O163" s="204">
        <v>3.7999999999999999E-2</v>
      </c>
      <c r="P163" s="204">
        <f t="shared" si="11"/>
        <v>24.015999999999998</v>
      </c>
      <c r="Q163" s="204">
        <v>0</v>
      </c>
      <c r="R163" s="204">
        <f t="shared" si="12"/>
        <v>0</v>
      </c>
      <c r="S163" s="204">
        <v>0</v>
      </c>
      <c r="T163" s="205">
        <f t="shared" si="13"/>
        <v>0</v>
      </c>
      <c r="AR163" s="206" t="s">
        <v>818</v>
      </c>
      <c r="AT163" s="206" t="s">
        <v>815</v>
      </c>
      <c r="AU163" s="206" t="s">
        <v>739</v>
      </c>
      <c r="AY163" s="116" t="s">
        <v>811</v>
      </c>
      <c r="BE163" s="207">
        <f t="shared" si="14"/>
        <v>0</v>
      </c>
      <c r="BF163" s="207">
        <f t="shared" si="15"/>
        <v>0</v>
      </c>
      <c r="BG163" s="207">
        <f t="shared" si="16"/>
        <v>0</v>
      </c>
      <c r="BH163" s="207">
        <f t="shared" si="17"/>
        <v>0</v>
      </c>
      <c r="BI163" s="207">
        <f t="shared" si="18"/>
        <v>0</v>
      </c>
      <c r="BJ163" s="116" t="s">
        <v>814</v>
      </c>
      <c r="BK163" s="207">
        <f t="shared" si="19"/>
        <v>0</v>
      </c>
      <c r="BL163" s="116" t="s">
        <v>818</v>
      </c>
      <c r="BM163" s="206" t="s">
        <v>1410</v>
      </c>
    </row>
    <row r="164" spans="2:65" s="123" customFormat="1" ht="24.25" customHeight="1">
      <c r="B164" s="194"/>
      <c r="C164" s="195" t="s">
        <v>1411</v>
      </c>
      <c r="D164" s="195" t="s">
        <v>815</v>
      </c>
      <c r="E164" s="196" t="s">
        <v>1412</v>
      </c>
      <c r="F164" s="197" t="s">
        <v>1413</v>
      </c>
      <c r="G164" s="198" t="s">
        <v>84</v>
      </c>
      <c r="H164" s="199">
        <v>95</v>
      </c>
      <c r="I164" s="200"/>
      <c r="J164" s="200">
        <f t="shared" si="10"/>
        <v>0</v>
      </c>
      <c r="K164" s="201"/>
      <c r="L164" s="124"/>
      <c r="M164" s="202" t="s">
        <v>747</v>
      </c>
      <c r="N164" s="203" t="s">
        <v>764</v>
      </c>
      <c r="O164" s="204">
        <v>0.23</v>
      </c>
      <c r="P164" s="204">
        <f t="shared" si="11"/>
        <v>21.85</v>
      </c>
      <c r="Q164" s="204">
        <v>2.1000000000000001E-4</v>
      </c>
      <c r="R164" s="204">
        <f t="shared" si="12"/>
        <v>1.9950000000000002E-2</v>
      </c>
      <c r="S164" s="204">
        <v>0</v>
      </c>
      <c r="T164" s="205">
        <f t="shared" si="13"/>
        <v>0</v>
      </c>
      <c r="AR164" s="206" t="s">
        <v>818</v>
      </c>
      <c r="AT164" s="206" t="s">
        <v>815</v>
      </c>
      <c r="AU164" s="206" t="s">
        <v>739</v>
      </c>
      <c r="AY164" s="116" t="s">
        <v>811</v>
      </c>
      <c r="BE164" s="207">
        <f t="shared" si="14"/>
        <v>0</v>
      </c>
      <c r="BF164" s="207">
        <f t="shared" si="15"/>
        <v>0</v>
      </c>
      <c r="BG164" s="207">
        <f t="shared" si="16"/>
        <v>0</v>
      </c>
      <c r="BH164" s="207">
        <f t="shared" si="17"/>
        <v>0</v>
      </c>
      <c r="BI164" s="207">
        <f t="shared" si="18"/>
        <v>0</v>
      </c>
      <c r="BJ164" s="116" t="s">
        <v>814</v>
      </c>
      <c r="BK164" s="207">
        <f t="shared" si="19"/>
        <v>0</v>
      </c>
      <c r="BL164" s="116" t="s">
        <v>818</v>
      </c>
      <c r="BM164" s="206" t="s">
        <v>1414</v>
      </c>
    </row>
    <row r="165" spans="2:65" s="123" customFormat="1" ht="24.25" customHeight="1">
      <c r="B165" s="194"/>
      <c r="C165" s="195" t="s">
        <v>1295</v>
      </c>
      <c r="D165" s="195" t="s">
        <v>815</v>
      </c>
      <c r="E165" s="196" t="s">
        <v>1415</v>
      </c>
      <c r="F165" s="197" t="s">
        <v>1416</v>
      </c>
      <c r="G165" s="198" t="s">
        <v>84</v>
      </c>
      <c r="H165" s="199">
        <v>45</v>
      </c>
      <c r="I165" s="200"/>
      <c r="J165" s="200">
        <f t="shared" si="10"/>
        <v>0</v>
      </c>
      <c r="K165" s="201"/>
      <c r="L165" s="124"/>
      <c r="M165" s="202" t="s">
        <v>747</v>
      </c>
      <c r="N165" s="203" t="s">
        <v>764</v>
      </c>
      <c r="O165" s="204">
        <v>0.23300000000000001</v>
      </c>
      <c r="P165" s="204">
        <f t="shared" si="11"/>
        <v>10.485000000000001</v>
      </c>
      <c r="Q165" s="204">
        <v>2.9999999999999997E-4</v>
      </c>
      <c r="R165" s="204">
        <f t="shared" si="12"/>
        <v>1.3499999999999998E-2</v>
      </c>
      <c r="S165" s="204">
        <v>0</v>
      </c>
      <c r="T165" s="205">
        <f t="shared" si="13"/>
        <v>0</v>
      </c>
      <c r="AR165" s="206" t="s">
        <v>818</v>
      </c>
      <c r="AT165" s="206" t="s">
        <v>815</v>
      </c>
      <c r="AU165" s="206" t="s">
        <v>739</v>
      </c>
      <c r="AY165" s="116" t="s">
        <v>811</v>
      </c>
      <c r="BE165" s="207">
        <f t="shared" si="14"/>
        <v>0</v>
      </c>
      <c r="BF165" s="207">
        <f t="shared" si="15"/>
        <v>0</v>
      </c>
      <c r="BG165" s="207">
        <f t="shared" si="16"/>
        <v>0</v>
      </c>
      <c r="BH165" s="207">
        <f t="shared" si="17"/>
        <v>0</v>
      </c>
      <c r="BI165" s="207">
        <f t="shared" si="18"/>
        <v>0</v>
      </c>
      <c r="BJ165" s="116" t="s">
        <v>814</v>
      </c>
      <c r="BK165" s="207">
        <f t="shared" si="19"/>
        <v>0</v>
      </c>
      <c r="BL165" s="116" t="s">
        <v>818</v>
      </c>
      <c r="BM165" s="206" t="s">
        <v>1417</v>
      </c>
    </row>
    <row r="166" spans="2:65" s="123" customFormat="1" ht="24.25" customHeight="1">
      <c r="B166" s="194"/>
      <c r="C166" s="195" t="s">
        <v>1299</v>
      </c>
      <c r="D166" s="195" t="s">
        <v>815</v>
      </c>
      <c r="E166" s="196" t="s">
        <v>1418</v>
      </c>
      <c r="F166" s="197" t="s">
        <v>1419</v>
      </c>
      <c r="G166" s="198" t="s">
        <v>130</v>
      </c>
      <c r="H166" s="199">
        <v>16</v>
      </c>
      <c r="I166" s="200"/>
      <c r="J166" s="200">
        <f t="shared" si="10"/>
        <v>0</v>
      </c>
      <c r="K166" s="201"/>
      <c r="L166" s="124"/>
      <c r="M166" s="202" t="s">
        <v>747</v>
      </c>
      <c r="N166" s="203" t="s">
        <v>764</v>
      </c>
      <c r="O166" s="204">
        <v>0.23300000000000001</v>
      </c>
      <c r="P166" s="204">
        <f t="shared" si="11"/>
        <v>3.7280000000000002</v>
      </c>
      <c r="Q166" s="204">
        <v>2.9999999999999997E-4</v>
      </c>
      <c r="R166" s="204">
        <f t="shared" si="12"/>
        <v>4.7999999999999996E-3</v>
      </c>
      <c r="S166" s="204">
        <v>0</v>
      </c>
      <c r="T166" s="205">
        <f t="shared" si="13"/>
        <v>0</v>
      </c>
      <c r="AR166" s="206" t="s">
        <v>818</v>
      </c>
      <c r="AT166" s="206" t="s">
        <v>815</v>
      </c>
      <c r="AU166" s="206" t="s">
        <v>739</v>
      </c>
      <c r="AY166" s="116" t="s">
        <v>811</v>
      </c>
      <c r="BE166" s="207">
        <f t="shared" si="14"/>
        <v>0</v>
      </c>
      <c r="BF166" s="207">
        <f t="shared" si="15"/>
        <v>0</v>
      </c>
      <c r="BG166" s="207">
        <f t="shared" si="16"/>
        <v>0</v>
      </c>
      <c r="BH166" s="207">
        <f t="shared" si="17"/>
        <v>0</v>
      </c>
      <c r="BI166" s="207">
        <f t="shared" si="18"/>
        <v>0</v>
      </c>
      <c r="BJ166" s="116" t="s">
        <v>814</v>
      </c>
      <c r="BK166" s="207">
        <f t="shared" si="19"/>
        <v>0</v>
      </c>
      <c r="BL166" s="116" t="s">
        <v>818</v>
      </c>
      <c r="BM166" s="206" t="s">
        <v>1420</v>
      </c>
    </row>
    <row r="167" spans="2:65" s="182" customFormat="1" ht="22.75" customHeight="1">
      <c r="B167" s="183"/>
      <c r="D167" s="184" t="s">
        <v>807</v>
      </c>
      <c r="E167" s="192" t="s">
        <v>1177</v>
      </c>
      <c r="F167" s="192" t="s">
        <v>1178</v>
      </c>
      <c r="J167" s="193">
        <f>BK167</f>
        <v>0</v>
      </c>
      <c r="L167" s="183"/>
      <c r="M167" s="187"/>
      <c r="P167" s="188">
        <f>SUM(P168:P192)</f>
        <v>49.832999999999998</v>
      </c>
      <c r="R167" s="188">
        <f>SUM(R168:R192)</f>
        <v>0.20518000000000006</v>
      </c>
      <c r="T167" s="189">
        <f>SUM(T168:T192)</f>
        <v>0</v>
      </c>
      <c r="AR167" s="184" t="s">
        <v>739</v>
      </c>
      <c r="AT167" s="190" t="s">
        <v>807</v>
      </c>
      <c r="AU167" s="190" t="s">
        <v>814</v>
      </c>
      <c r="AY167" s="184" t="s">
        <v>811</v>
      </c>
      <c r="BK167" s="191">
        <f>SUM(BK168:BK192)</f>
        <v>0</v>
      </c>
    </row>
    <row r="168" spans="2:65" s="123" customFormat="1" ht="16.5" customHeight="1">
      <c r="B168" s="194"/>
      <c r="C168" s="195" t="s">
        <v>1038</v>
      </c>
      <c r="D168" s="195" t="s">
        <v>815</v>
      </c>
      <c r="E168" s="196" t="s">
        <v>1184</v>
      </c>
      <c r="F168" s="197" t="s">
        <v>1185</v>
      </c>
      <c r="G168" s="198" t="s">
        <v>45</v>
      </c>
      <c r="H168" s="199">
        <v>42</v>
      </c>
      <c r="I168" s="200"/>
      <c r="J168" s="200">
        <f>ROUND(I168*H168,2)</f>
        <v>0</v>
      </c>
      <c r="K168" s="201"/>
      <c r="L168" s="124"/>
      <c r="M168" s="202" t="s">
        <v>747</v>
      </c>
      <c r="N168" s="203" t="s">
        <v>764</v>
      </c>
      <c r="O168" s="204">
        <v>0.20599999999999999</v>
      </c>
      <c r="P168" s="204">
        <f>O168*H168</f>
        <v>8.6519999999999992</v>
      </c>
      <c r="Q168" s="204">
        <v>1E-4</v>
      </c>
      <c r="R168" s="204">
        <f>Q168*H168</f>
        <v>4.2000000000000006E-3</v>
      </c>
      <c r="S168" s="204">
        <v>0</v>
      </c>
      <c r="T168" s="205">
        <f>S168*H168</f>
        <v>0</v>
      </c>
      <c r="AR168" s="206" t="s">
        <v>818</v>
      </c>
      <c r="AT168" s="206" t="s">
        <v>815</v>
      </c>
      <c r="AU168" s="206" t="s">
        <v>739</v>
      </c>
      <c r="AY168" s="116" t="s">
        <v>811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16" t="s">
        <v>814</v>
      </c>
      <c r="BK168" s="207">
        <f>ROUND(I168*H168,2)</f>
        <v>0</v>
      </c>
      <c r="BL168" s="116" t="s">
        <v>818</v>
      </c>
      <c r="BM168" s="206" t="s">
        <v>1421</v>
      </c>
    </row>
    <row r="169" spans="2:65" s="123" customFormat="1" ht="21.75" customHeight="1">
      <c r="B169" s="194"/>
      <c r="C169" s="212" t="s">
        <v>1075</v>
      </c>
      <c r="D169" s="212" t="s">
        <v>826</v>
      </c>
      <c r="E169" s="213" t="s">
        <v>1422</v>
      </c>
      <c r="F169" s="214" t="s">
        <v>1423</v>
      </c>
      <c r="G169" s="215" t="s">
        <v>45</v>
      </c>
      <c r="H169" s="216">
        <v>42</v>
      </c>
      <c r="I169" s="217"/>
      <c r="J169" s="217">
        <f>ROUND(I169*H169,2)</f>
        <v>0</v>
      </c>
      <c r="K169" s="218"/>
      <c r="L169" s="219"/>
      <c r="M169" s="220" t="s">
        <v>747</v>
      </c>
      <c r="N169" s="221" t="s">
        <v>764</v>
      </c>
      <c r="O169" s="204">
        <v>0</v>
      </c>
      <c r="P169" s="204">
        <f>O169*H169</f>
        <v>0</v>
      </c>
      <c r="Q169" s="204">
        <v>6.8000000000000005E-4</v>
      </c>
      <c r="R169" s="204">
        <f>Q169*H169</f>
        <v>2.8560000000000002E-2</v>
      </c>
      <c r="S169" s="204">
        <v>0</v>
      </c>
      <c r="T169" s="205">
        <f>S169*H169</f>
        <v>0</v>
      </c>
      <c r="AR169" s="206" t="s">
        <v>829</v>
      </c>
      <c r="AT169" s="206" t="s">
        <v>826</v>
      </c>
      <c r="AU169" s="206" t="s">
        <v>739</v>
      </c>
      <c r="AY169" s="116" t="s">
        <v>811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16" t="s">
        <v>814</v>
      </c>
      <c r="BK169" s="207">
        <f>ROUND(I169*H169,2)</f>
        <v>0</v>
      </c>
      <c r="BL169" s="116" t="s">
        <v>818</v>
      </c>
      <c r="BM169" s="206" t="s">
        <v>1424</v>
      </c>
    </row>
    <row r="170" spans="2:65" s="123" customFormat="1" ht="24">
      <c r="B170" s="124"/>
      <c r="D170" s="208" t="s">
        <v>820</v>
      </c>
      <c r="F170" s="209" t="s">
        <v>1425</v>
      </c>
      <c r="L170" s="124"/>
      <c r="M170" s="210"/>
      <c r="T170" s="211"/>
      <c r="AT170" s="116" t="s">
        <v>820</v>
      </c>
      <c r="AU170" s="116" t="s">
        <v>739</v>
      </c>
    </row>
    <row r="171" spans="2:65" s="123" customFormat="1" ht="16.5" customHeight="1">
      <c r="B171" s="194"/>
      <c r="C171" s="195" t="s">
        <v>1050</v>
      </c>
      <c r="D171" s="195" t="s">
        <v>815</v>
      </c>
      <c r="E171" s="196" t="s">
        <v>1426</v>
      </c>
      <c r="F171" s="197" t="s">
        <v>1427</v>
      </c>
      <c r="G171" s="198" t="s">
        <v>45</v>
      </c>
      <c r="H171" s="199">
        <v>42</v>
      </c>
      <c r="I171" s="200"/>
      <c r="J171" s="200">
        <f>ROUND(I171*H171,2)</f>
        <v>0</v>
      </c>
      <c r="K171" s="201"/>
      <c r="L171" s="124"/>
      <c r="M171" s="202" t="s">
        <v>747</v>
      </c>
      <c r="N171" s="203" t="s">
        <v>764</v>
      </c>
      <c r="O171" s="204">
        <v>0.19500000000000001</v>
      </c>
      <c r="P171" s="204">
        <f>O171*H171</f>
        <v>8.19</v>
      </c>
      <c r="Q171" s="204">
        <v>6.6E-4</v>
      </c>
      <c r="R171" s="204">
        <f>Q171*H171</f>
        <v>2.7720000000000002E-2</v>
      </c>
      <c r="S171" s="204">
        <v>0</v>
      </c>
      <c r="T171" s="205">
        <f>S171*H171</f>
        <v>0</v>
      </c>
      <c r="AR171" s="206" t="s">
        <v>818</v>
      </c>
      <c r="AT171" s="206" t="s">
        <v>815</v>
      </c>
      <c r="AU171" s="206" t="s">
        <v>739</v>
      </c>
      <c r="AY171" s="116" t="s">
        <v>811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16" t="s">
        <v>814</v>
      </c>
      <c r="BK171" s="207">
        <f>ROUND(I171*H171,2)</f>
        <v>0</v>
      </c>
      <c r="BL171" s="116" t="s">
        <v>818</v>
      </c>
      <c r="BM171" s="206" t="s">
        <v>1428</v>
      </c>
    </row>
    <row r="172" spans="2:65" s="123" customFormat="1" ht="24">
      <c r="B172" s="124"/>
      <c r="D172" s="208" t="s">
        <v>820</v>
      </c>
      <c r="F172" s="209" t="s">
        <v>1425</v>
      </c>
      <c r="L172" s="124"/>
      <c r="M172" s="210"/>
      <c r="T172" s="211"/>
      <c r="AT172" s="116" t="s">
        <v>820</v>
      </c>
      <c r="AU172" s="116" t="s">
        <v>739</v>
      </c>
    </row>
    <row r="173" spans="2:65" s="123" customFormat="1" ht="16.5" customHeight="1">
      <c r="B173" s="194"/>
      <c r="C173" s="195" t="s">
        <v>1054</v>
      </c>
      <c r="D173" s="195" t="s">
        <v>815</v>
      </c>
      <c r="E173" s="196" t="s">
        <v>1429</v>
      </c>
      <c r="F173" s="197" t="s">
        <v>1430</v>
      </c>
      <c r="G173" s="198" t="s">
        <v>45</v>
      </c>
      <c r="H173" s="199">
        <v>42</v>
      </c>
      <c r="I173" s="200"/>
      <c r="J173" s="200">
        <f>ROUND(I173*H173,2)</f>
        <v>0</v>
      </c>
      <c r="K173" s="201"/>
      <c r="L173" s="124"/>
      <c r="M173" s="202" t="s">
        <v>747</v>
      </c>
      <c r="N173" s="203" t="s">
        <v>764</v>
      </c>
      <c r="O173" s="204">
        <v>0.19500000000000001</v>
      </c>
      <c r="P173" s="204">
        <f>O173*H173</f>
        <v>8.19</v>
      </c>
      <c r="Q173" s="204">
        <v>6.6E-4</v>
      </c>
      <c r="R173" s="204">
        <f>Q173*H173</f>
        <v>2.7720000000000002E-2</v>
      </c>
      <c r="S173" s="204">
        <v>0</v>
      </c>
      <c r="T173" s="205">
        <f>S173*H173</f>
        <v>0</v>
      </c>
      <c r="AR173" s="206" t="s">
        <v>818</v>
      </c>
      <c r="AT173" s="206" t="s">
        <v>815</v>
      </c>
      <c r="AU173" s="206" t="s">
        <v>739</v>
      </c>
      <c r="AY173" s="116" t="s">
        <v>811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16" t="s">
        <v>814</v>
      </c>
      <c r="BK173" s="207">
        <f>ROUND(I173*H173,2)</f>
        <v>0</v>
      </c>
      <c r="BL173" s="116" t="s">
        <v>818</v>
      </c>
      <c r="BM173" s="206" t="s">
        <v>1431</v>
      </c>
    </row>
    <row r="174" spans="2:65" s="123" customFormat="1" ht="24">
      <c r="B174" s="124"/>
      <c r="D174" s="208" t="s">
        <v>820</v>
      </c>
      <c r="F174" s="209" t="s">
        <v>1425</v>
      </c>
      <c r="L174" s="124"/>
      <c r="M174" s="210"/>
      <c r="T174" s="211"/>
      <c r="AT174" s="116" t="s">
        <v>820</v>
      </c>
      <c r="AU174" s="116" t="s">
        <v>739</v>
      </c>
    </row>
    <row r="175" spans="2:65" s="123" customFormat="1" ht="24.25" customHeight="1">
      <c r="B175" s="194"/>
      <c r="C175" s="195" t="s">
        <v>1067</v>
      </c>
      <c r="D175" s="195" t="s">
        <v>815</v>
      </c>
      <c r="E175" s="196" t="s">
        <v>1432</v>
      </c>
      <c r="F175" s="197" t="s">
        <v>1433</v>
      </c>
      <c r="G175" s="198" t="s">
        <v>45</v>
      </c>
      <c r="H175" s="199">
        <v>42</v>
      </c>
      <c r="I175" s="200"/>
      <c r="J175" s="200">
        <f>ROUND(I175*H175,2)</f>
        <v>0</v>
      </c>
      <c r="K175" s="201"/>
      <c r="L175" s="124"/>
      <c r="M175" s="202" t="s">
        <v>747</v>
      </c>
      <c r="N175" s="203" t="s">
        <v>764</v>
      </c>
      <c r="O175" s="204">
        <v>0.4</v>
      </c>
      <c r="P175" s="204">
        <f>O175*H175</f>
        <v>16.8</v>
      </c>
      <c r="Q175" s="204">
        <v>2E-3</v>
      </c>
      <c r="R175" s="204">
        <f>Q175*H175</f>
        <v>8.4000000000000005E-2</v>
      </c>
      <c r="S175" s="204">
        <v>0</v>
      </c>
      <c r="T175" s="205">
        <f>S175*H175</f>
        <v>0</v>
      </c>
      <c r="AR175" s="206" t="s">
        <v>818</v>
      </c>
      <c r="AT175" s="206" t="s">
        <v>815</v>
      </c>
      <c r="AU175" s="206" t="s">
        <v>739</v>
      </c>
      <c r="AY175" s="116" t="s">
        <v>811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16" t="s">
        <v>814</v>
      </c>
      <c r="BK175" s="207">
        <f>ROUND(I175*H175,2)</f>
        <v>0</v>
      </c>
      <c r="BL175" s="116" t="s">
        <v>818</v>
      </c>
      <c r="BM175" s="206" t="s">
        <v>1434</v>
      </c>
    </row>
    <row r="176" spans="2:65" s="123" customFormat="1" ht="24">
      <c r="B176" s="124"/>
      <c r="D176" s="208" t="s">
        <v>820</v>
      </c>
      <c r="F176" s="209" t="s">
        <v>1425</v>
      </c>
      <c r="L176" s="124"/>
      <c r="M176" s="210"/>
      <c r="T176" s="211"/>
      <c r="AT176" s="116" t="s">
        <v>820</v>
      </c>
      <c r="AU176" s="116" t="s">
        <v>739</v>
      </c>
    </row>
    <row r="177" spans="2:65" s="123" customFormat="1" ht="21.75" customHeight="1">
      <c r="B177" s="194"/>
      <c r="C177" s="212" t="s">
        <v>1042</v>
      </c>
      <c r="D177" s="212" t="s">
        <v>826</v>
      </c>
      <c r="E177" s="213" t="s">
        <v>1435</v>
      </c>
      <c r="F177" s="214" t="s">
        <v>1436</v>
      </c>
      <c r="G177" s="215" t="s">
        <v>45</v>
      </c>
      <c r="H177" s="216">
        <v>42</v>
      </c>
      <c r="I177" s="217"/>
      <c r="J177" s="217">
        <f>ROUND(I177*H177,2)</f>
        <v>0</v>
      </c>
      <c r="K177" s="218"/>
      <c r="L177" s="219"/>
      <c r="M177" s="220" t="s">
        <v>747</v>
      </c>
      <c r="N177" s="221" t="s">
        <v>764</v>
      </c>
      <c r="O177" s="204">
        <v>0</v>
      </c>
      <c r="P177" s="204">
        <f>O177*H177</f>
        <v>0</v>
      </c>
      <c r="Q177" s="204">
        <v>6.9999999999999994E-5</v>
      </c>
      <c r="R177" s="204">
        <f>Q177*H177</f>
        <v>2.9399999999999999E-3</v>
      </c>
      <c r="S177" s="204">
        <v>0</v>
      </c>
      <c r="T177" s="205">
        <f>S177*H177</f>
        <v>0</v>
      </c>
      <c r="AR177" s="206" t="s">
        <v>829</v>
      </c>
      <c r="AT177" s="206" t="s">
        <v>826</v>
      </c>
      <c r="AU177" s="206" t="s">
        <v>739</v>
      </c>
      <c r="AY177" s="116" t="s">
        <v>811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16" t="s">
        <v>814</v>
      </c>
      <c r="BK177" s="207">
        <f>ROUND(I177*H177,2)</f>
        <v>0</v>
      </c>
      <c r="BL177" s="116" t="s">
        <v>818</v>
      </c>
      <c r="BM177" s="206" t="s">
        <v>1437</v>
      </c>
    </row>
    <row r="178" spans="2:65" s="123" customFormat="1" ht="24">
      <c r="B178" s="124"/>
      <c r="D178" s="208" t="s">
        <v>820</v>
      </c>
      <c r="F178" s="209" t="s">
        <v>1425</v>
      </c>
      <c r="L178" s="124"/>
      <c r="M178" s="210"/>
      <c r="T178" s="211"/>
      <c r="AT178" s="116" t="s">
        <v>820</v>
      </c>
      <c r="AU178" s="116" t="s">
        <v>739</v>
      </c>
    </row>
    <row r="179" spans="2:65" s="123" customFormat="1" ht="21.75" customHeight="1">
      <c r="B179" s="194"/>
      <c r="C179" s="212" t="s">
        <v>1079</v>
      </c>
      <c r="D179" s="212" t="s">
        <v>826</v>
      </c>
      <c r="E179" s="213" t="s">
        <v>1438</v>
      </c>
      <c r="F179" s="214" t="s">
        <v>1439</v>
      </c>
      <c r="G179" s="215" t="s">
        <v>974</v>
      </c>
      <c r="H179" s="216">
        <v>42</v>
      </c>
      <c r="I179" s="217"/>
      <c r="J179" s="217">
        <f>ROUND(I179*H179,2)</f>
        <v>0</v>
      </c>
      <c r="K179" s="218"/>
      <c r="L179" s="219"/>
      <c r="M179" s="220" t="s">
        <v>747</v>
      </c>
      <c r="N179" s="221" t="s">
        <v>764</v>
      </c>
      <c r="O179" s="204">
        <v>0</v>
      </c>
      <c r="P179" s="204">
        <f>O179*H179</f>
        <v>0</v>
      </c>
      <c r="Q179" s="204">
        <v>6.9999999999999994E-5</v>
      </c>
      <c r="R179" s="204">
        <f>Q179*H179</f>
        <v>2.9399999999999999E-3</v>
      </c>
      <c r="S179" s="204">
        <v>0</v>
      </c>
      <c r="T179" s="205">
        <f>S179*H179</f>
        <v>0</v>
      </c>
      <c r="AR179" s="206" t="s">
        <v>829</v>
      </c>
      <c r="AT179" s="206" t="s">
        <v>826</v>
      </c>
      <c r="AU179" s="206" t="s">
        <v>739</v>
      </c>
      <c r="AY179" s="116" t="s">
        <v>811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16" t="s">
        <v>814</v>
      </c>
      <c r="BK179" s="207">
        <f>ROUND(I179*H179,2)</f>
        <v>0</v>
      </c>
      <c r="BL179" s="116" t="s">
        <v>818</v>
      </c>
      <c r="BM179" s="206" t="s">
        <v>1440</v>
      </c>
    </row>
    <row r="180" spans="2:65" s="123" customFormat="1" ht="24">
      <c r="B180" s="124"/>
      <c r="D180" s="208" t="s">
        <v>820</v>
      </c>
      <c r="F180" s="209" t="s">
        <v>1425</v>
      </c>
      <c r="L180" s="124"/>
      <c r="M180" s="210"/>
      <c r="T180" s="211"/>
      <c r="AT180" s="116" t="s">
        <v>820</v>
      </c>
      <c r="AU180" s="116" t="s">
        <v>739</v>
      </c>
    </row>
    <row r="181" spans="2:65" s="123" customFormat="1" ht="16.5" customHeight="1">
      <c r="B181" s="194"/>
      <c r="C181" s="195" t="s">
        <v>1087</v>
      </c>
      <c r="D181" s="195" t="s">
        <v>815</v>
      </c>
      <c r="E181" s="196" t="s">
        <v>1284</v>
      </c>
      <c r="F181" s="197" t="s">
        <v>1285</v>
      </c>
      <c r="G181" s="198" t="s">
        <v>45</v>
      </c>
      <c r="H181" s="199">
        <v>10</v>
      </c>
      <c r="I181" s="200"/>
      <c r="J181" s="200">
        <f t="shared" ref="J181:J192" si="20">ROUND(I181*H181,2)</f>
        <v>0</v>
      </c>
      <c r="K181" s="201"/>
      <c r="L181" s="124"/>
      <c r="M181" s="202" t="s">
        <v>747</v>
      </c>
      <c r="N181" s="203" t="s">
        <v>764</v>
      </c>
      <c r="O181" s="204">
        <v>0.26</v>
      </c>
      <c r="P181" s="204">
        <f t="shared" ref="P181:P192" si="21">O181*H181</f>
        <v>2.6</v>
      </c>
      <c r="Q181" s="204">
        <v>6.9999999999999999E-4</v>
      </c>
      <c r="R181" s="204">
        <f t="shared" ref="R181:R192" si="22">Q181*H181</f>
        <v>7.0000000000000001E-3</v>
      </c>
      <c r="S181" s="204">
        <v>0</v>
      </c>
      <c r="T181" s="205">
        <f t="shared" ref="T181:T192" si="23">S181*H181</f>
        <v>0</v>
      </c>
      <c r="AR181" s="206" t="s">
        <v>818</v>
      </c>
      <c r="AT181" s="206" t="s">
        <v>815</v>
      </c>
      <c r="AU181" s="206" t="s">
        <v>739</v>
      </c>
      <c r="AY181" s="116" t="s">
        <v>811</v>
      </c>
      <c r="BE181" s="207">
        <f t="shared" ref="BE181:BE192" si="24">IF(N181="základní",J181,0)</f>
        <v>0</v>
      </c>
      <c r="BF181" s="207">
        <f t="shared" ref="BF181:BF192" si="25">IF(N181="snížená",J181,0)</f>
        <v>0</v>
      </c>
      <c r="BG181" s="207">
        <f t="shared" ref="BG181:BG192" si="26">IF(N181="zákl. přenesená",J181,0)</f>
        <v>0</v>
      </c>
      <c r="BH181" s="207">
        <f t="shared" ref="BH181:BH192" si="27">IF(N181="sníž. přenesená",J181,0)</f>
        <v>0</v>
      </c>
      <c r="BI181" s="207">
        <f t="shared" ref="BI181:BI192" si="28">IF(N181="nulová",J181,0)</f>
        <v>0</v>
      </c>
      <c r="BJ181" s="116" t="s">
        <v>814</v>
      </c>
      <c r="BK181" s="207">
        <f t="shared" ref="BK181:BK192" si="29">ROUND(I181*H181,2)</f>
        <v>0</v>
      </c>
      <c r="BL181" s="116" t="s">
        <v>818</v>
      </c>
      <c r="BM181" s="206" t="s">
        <v>1441</v>
      </c>
    </row>
    <row r="182" spans="2:65" s="123" customFormat="1" ht="16.5" customHeight="1">
      <c r="B182" s="194"/>
      <c r="C182" s="195" t="s">
        <v>1091</v>
      </c>
      <c r="D182" s="195" t="s">
        <v>815</v>
      </c>
      <c r="E182" s="196" t="s">
        <v>1288</v>
      </c>
      <c r="F182" s="197" t="s">
        <v>1289</v>
      </c>
      <c r="G182" s="198" t="s">
        <v>45</v>
      </c>
      <c r="H182" s="199">
        <v>2</v>
      </c>
      <c r="I182" s="200"/>
      <c r="J182" s="200">
        <f t="shared" si="20"/>
        <v>0</v>
      </c>
      <c r="K182" s="201"/>
      <c r="L182" s="124"/>
      <c r="M182" s="202" t="s">
        <v>747</v>
      </c>
      <c r="N182" s="203" t="s">
        <v>764</v>
      </c>
      <c r="O182" s="204">
        <v>0.34</v>
      </c>
      <c r="P182" s="204">
        <f t="shared" si="21"/>
        <v>0.68</v>
      </c>
      <c r="Q182" s="204">
        <v>1.07E-3</v>
      </c>
      <c r="R182" s="204">
        <f t="shared" si="22"/>
        <v>2.14E-3</v>
      </c>
      <c r="S182" s="204">
        <v>0</v>
      </c>
      <c r="T182" s="205">
        <f t="shared" si="23"/>
        <v>0</v>
      </c>
      <c r="AR182" s="206" t="s">
        <v>818</v>
      </c>
      <c r="AT182" s="206" t="s">
        <v>815</v>
      </c>
      <c r="AU182" s="206" t="s">
        <v>739</v>
      </c>
      <c r="AY182" s="116" t="s">
        <v>811</v>
      </c>
      <c r="BE182" s="207">
        <f t="shared" si="24"/>
        <v>0</v>
      </c>
      <c r="BF182" s="207">
        <f t="shared" si="25"/>
        <v>0</v>
      </c>
      <c r="BG182" s="207">
        <f t="shared" si="26"/>
        <v>0</v>
      </c>
      <c r="BH182" s="207">
        <f t="shared" si="27"/>
        <v>0</v>
      </c>
      <c r="BI182" s="207">
        <f t="shared" si="28"/>
        <v>0</v>
      </c>
      <c r="BJ182" s="116" t="s">
        <v>814</v>
      </c>
      <c r="BK182" s="207">
        <f t="shared" si="29"/>
        <v>0</v>
      </c>
      <c r="BL182" s="116" t="s">
        <v>818</v>
      </c>
      <c r="BM182" s="206" t="s">
        <v>1442</v>
      </c>
    </row>
    <row r="183" spans="2:65" s="123" customFormat="1" ht="16.5" customHeight="1">
      <c r="B183" s="194"/>
      <c r="C183" s="195" t="s">
        <v>1059</v>
      </c>
      <c r="D183" s="195" t="s">
        <v>815</v>
      </c>
      <c r="E183" s="196" t="s">
        <v>1443</v>
      </c>
      <c r="F183" s="197" t="s">
        <v>1444</v>
      </c>
      <c r="G183" s="198" t="s">
        <v>45</v>
      </c>
      <c r="H183" s="199">
        <v>8</v>
      </c>
      <c r="I183" s="200"/>
      <c r="J183" s="200">
        <f t="shared" si="20"/>
        <v>0</v>
      </c>
      <c r="K183" s="201"/>
      <c r="L183" s="124"/>
      <c r="M183" s="202" t="s">
        <v>747</v>
      </c>
      <c r="N183" s="203" t="s">
        <v>764</v>
      </c>
      <c r="O183" s="204">
        <v>3.5000000000000003E-2</v>
      </c>
      <c r="P183" s="204">
        <f t="shared" si="21"/>
        <v>0.28000000000000003</v>
      </c>
      <c r="Q183" s="204">
        <v>1.3999999999999999E-4</v>
      </c>
      <c r="R183" s="204">
        <f t="shared" si="22"/>
        <v>1.1199999999999999E-3</v>
      </c>
      <c r="S183" s="204">
        <v>0</v>
      </c>
      <c r="T183" s="205">
        <f t="shared" si="23"/>
        <v>0</v>
      </c>
      <c r="AR183" s="206" t="s">
        <v>818</v>
      </c>
      <c r="AT183" s="206" t="s">
        <v>815</v>
      </c>
      <c r="AU183" s="206" t="s">
        <v>739</v>
      </c>
      <c r="AY183" s="116" t="s">
        <v>811</v>
      </c>
      <c r="BE183" s="207">
        <f t="shared" si="24"/>
        <v>0</v>
      </c>
      <c r="BF183" s="207">
        <f t="shared" si="25"/>
        <v>0</v>
      </c>
      <c r="BG183" s="207">
        <f t="shared" si="26"/>
        <v>0</v>
      </c>
      <c r="BH183" s="207">
        <f t="shared" si="27"/>
        <v>0</v>
      </c>
      <c r="BI183" s="207">
        <f t="shared" si="28"/>
        <v>0</v>
      </c>
      <c r="BJ183" s="116" t="s">
        <v>814</v>
      </c>
      <c r="BK183" s="207">
        <f t="shared" si="29"/>
        <v>0</v>
      </c>
      <c r="BL183" s="116" t="s">
        <v>818</v>
      </c>
      <c r="BM183" s="206" t="s">
        <v>1445</v>
      </c>
    </row>
    <row r="184" spans="2:65" s="123" customFormat="1" ht="16.5" customHeight="1">
      <c r="B184" s="194"/>
      <c r="C184" s="212" t="s">
        <v>1063</v>
      </c>
      <c r="D184" s="212" t="s">
        <v>826</v>
      </c>
      <c r="E184" s="213" t="s">
        <v>1446</v>
      </c>
      <c r="F184" s="214" t="s">
        <v>1447</v>
      </c>
      <c r="G184" s="215" t="s">
        <v>45</v>
      </c>
      <c r="H184" s="216">
        <v>8</v>
      </c>
      <c r="I184" s="217"/>
      <c r="J184" s="217">
        <f t="shared" si="20"/>
        <v>0</v>
      </c>
      <c r="K184" s="218"/>
      <c r="L184" s="219"/>
      <c r="M184" s="220" t="s">
        <v>747</v>
      </c>
      <c r="N184" s="221" t="s">
        <v>764</v>
      </c>
      <c r="O184" s="204">
        <v>0</v>
      </c>
      <c r="P184" s="204">
        <f t="shared" si="21"/>
        <v>0</v>
      </c>
      <c r="Q184" s="204">
        <v>1.3999999999999999E-4</v>
      </c>
      <c r="R184" s="204">
        <f t="shared" si="22"/>
        <v>1.1199999999999999E-3</v>
      </c>
      <c r="S184" s="204">
        <v>0</v>
      </c>
      <c r="T184" s="205">
        <f t="shared" si="23"/>
        <v>0</v>
      </c>
      <c r="AR184" s="206" t="s">
        <v>829</v>
      </c>
      <c r="AT184" s="206" t="s">
        <v>826</v>
      </c>
      <c r="AU184" s="206" t="s">
        <v>739</v>
      </c>
      <c r="AY184" s="116" t="s">
        <v>811</v>
      </c>
      <c r="BE184" s="207">
        <f t="shared" si="24"/>
        <v>0</v>
      </c>
      <c r="BF184" s="207">
        <f t="shared" si="25"/>
        <v>0</v>
      </c>
      <c r="BG184" s="207">
        <f t="shared" si="26"/>
        <v>0</v>
      </c>
      <c r="BH184" s="207">
        <f t="shared" si="27"/>
        <v>0</v>
      </c>
      <c r="BI184" s="207">
        <f t="shared" si="28"/>
        <v>0</v>
      </c>
      <c r="BJ184" s="116" t="s">
        <v>814</v>
      </c>
      <c r="BK184" s="207">
        <f t="shared" si="29"/>
        <v>0</v>
      </c>
      <c r="BL184" s="116" t="s">
        <v>818</v>
      </c>
      <c r="BM184" s="206" t="s">
        <v>1448</v>
      </c>
    </row>
    <row r="185" spans="2:65" s="123" customFormat="1" ht="16.5" customHeight="1">
      <c r="B185" s="194"/>
      <c r="C185" s="195" t="s">
        <v>1449</v>
      </c>
      <c r="D185" s="195" t="s">
        <v>815</v>
      </c>
      <c r="E185" s="196" t="s">
        <v>1450</v>
      </c>
      <c r="F185" s="197" t="s">
        <v>1451</v>
      </c>
      <c r="G185" s="198" t="s">
        <v>45</v>
      </c>
      <c r="H185" s="199">
        <v>8</v>
      </c>
      <c r="I185" s="200"/>
      <c r="J185" s="200">
        <f t="shared" si="20"/>
        <v>0</v>
      </c>
      <c r="K185" s="201"/>
      <c r="L185" s="124"/>
      <c r="M185" s="202" t="s">
        <v>747</v>
      </c>
      <c r="N185" s="203" t="s">
        <v>764</v>
      </c>
      <c r="O185" s="204">
        <v>0.20599999999999999</v>
      </c>
      <c r="P185" s="204">
        <f t="shared" si="21"/>
        <v>1.6479999999999999</v>
      </c>
      <c r="Q185" s="204">
        <v>6.9999999999999999E-4</v>
      </c>
      <c r="R185" s="204">
        <f t="shared" si="22"/>
        <v>5.5999999999999999E-3</v>
      </c>
      <c r="S185" s="204">
        <v>0</v>
      </c>
      <c r="T185" s="205">
        <f t="shared" si="23"/>
        <v>0</v>
      </c>
      <c r="AR185" s="206" t="s">
        <v>818</v>
      </c>
      <c r="AT185" s="206" t="s">
        <v>815</v>
      </c>
      <c r="AU185" s="206" t="s">
        <v>739</v>
      </c>
      <c r="AY185" s="116" t="s">
        <v>811</v>
      </c>
      <c r="BE185" s="207">
        <f t="shared" si="24"/>
        <v>0</v>
      </c>
      <c r="BF185" s="207">
        <f t="shared" si="25"/>
        <v>0</v>
      </c>
      <c r="BG185" s="207">
        <f t="shared" si="26"/>
        <v>0</v>
      </c>
      <c r="BH185" s="207">
        <f t="shared" si="27"/>
        <v>0</v>
      </c>
      <c r="BI185" s="207">
        <f t="shared" si="28"/>
        <v>0</v>
      </c>
      <c r="BJ185" s="116" t="s">
        <v>814</v>
      </c>
      <c r="BK185" s="207">
        <f t="shared" si="29"/>
        <v>0</v>
      </c>
      <c r="BL185" s="116" t="s">
        <v>818</v>
      </c>
      <c r="BM185" s="206" t="s">
        <v>1452</v>
      </c>
    </row>
    <row r="186" spans="2:65" s="123" customFormat="1" ht="16.5" customHeight="1">
      <c r="B186" s="194"/>
      <c r="C186" s="195" t="s">
        <v>1046</v>
      </c>
      <c r="D186" s="195" t="s">
        <v>815</v>
      </c>
      <c r="E186" s="196" t="s">
        <v>1453</v>
      </c>
      <c r="F186" s="197" t="s">
        <v>1454</v>
      </c>
      <c r="G186" s="198" t="s">
        <v>45</v>
      </c>
      <c r="H186" s="199">
        <v>4</v>
      </c>
      <c r="I186" s="200"/>
      <c r="J186" s="200">
        <f t="shared" si="20"/>
        <v>0</v>
      </c>
      <c r="K186" s="201"/>
      <c r="L186" s="124"/>
      <c r="M186" s="202" t="s">
        <v>747</v>
      </c>
      <c r="N186" s="203" t="s">
        <v>764</v>
      </c>
      <c r="O186" s="204">
        <v>6.6000000000000003E-2</v>
      </c>
      <c r="P186" s="204">
        <f t="shared" si="21"/>
        <v>0.26400000000000001</v>
      </c>
      <c r="Q186" s="204">
        <v>2.3000000000000001E-4</v>
      </c>
      <c r="R186" s="204">
        <f t="shared" si="22"/>
        <v>9.2000000000000003E-4</v>
      </c>
      <c r="S186" s="204">
        <v>0</v>
      </c>
      <c r="T186" s="205">
        <f t="shared" si="23"/>
        <v>0</v>
      </c>
      <c r="AR186" s="206" t="s">
        <v>818</v>
      </c>
      <c r="AT186" s="206" t="s">
        <v>815</v>
      </c>
      <c r="AU186" s="206" t="s">
        <v>739</v>
      </c>
      <c r="AY186" s="116" t="s">
        <v>811</v>
      </c>
      <c r="BE186" s="207">
        <f t="shared" si="24"/>
        <v>0</v>
      </c>
      <c r="BF186" s="207">
        <f t="shared" si="25"/>
        <v>0</v>
      </c>
      <c r="BG186" s="207">
        <f t="shared" si="26"/>
        <v>0</v>
      </c>
      <c r="BH186" s="207">
        <f t="shared" si="27"/>
        <v>0</v>
      </c>
      <c r="BI186" s="207">
        <f t="shared" si="28"/>
        <v>0</v>
      </c>
      <c r="BJ186" s="116" t="s">
        <v>814</v>
      </c>
      <c r="BK186" s="207">
        <f t="shared" si="29"/>
        <v>0</v>
      </c>
      <c r="BL186" s="116" t="s">
        <v>818</v>
      </c>
      <c r="BM186" s="206" t="s">
        <v>1455</v>
      </c>
    </row>
    <row r="187" spans="2:65" s="123" customFormat="1" ht="16.5" customHeight="1">
      <c r="B187" s="194"/>
      <c r="C187" s="195" t="s">
        <v>1456</v>
      </c>
      <c r="D187" s="195" t="s">
        <v>815</v>
      </c>
      <c r="E187" s="196" t="s">
        <v>1260</v>
      </c>
      <c r="F187" s="197" t="s">
        <v>1261</v>
      </c>
      <c r="G187" s="198" t="s">
        <v>45</v>
      </c>
      <c r="H187" s="199">
        <v>16</v>
      </c>
      <c r="I187" s="200"/>
      <c r="J187" s="200">
        <f t="shared" si="20"/>
        <v>0</v>
      </c>
      <c r="K187" s="201"/>
      <c r="L187" s="124"/>
      <c r="M187" s="202" t="s">
        <v>747</v>
      </c>
      <c r="N187" s="203" t="s">
        <v>764</v>
      </c>
      <c r="O187" s="204">
        <v>8.2000000000000003E-2</v>
      </c>
      <c r="P187" s="204">
        <f t="shared" si="21"/>
        <v>1.3120000000000001</v>
      </c>
      <c r="Q187" s="204">
        <v>2.2000000000000001E-4</v>
      </c>
      <c r="R187" s="204">
        <f t="shared" si="22"/>
        <v>3.5200000000000001E-3</v>
      </c>
      <c r="S187" s="204">
        <v>0</v>
      </c>
      <c r="T187" s="205">
        <f t="shared" si="23"/>
        <v>0</v>
      </c>
      <c r="AR187" s="206" t="s">
        <v>818</v>
      </c>
      <c r="AT187" s="206" t="s">
        <v>815</v>
      </c>
      <c r="AU187" s="206" t="s">
        <v>739</v>
      </c>
      <c r="AY187" s="116" t="s">
        <v>811</v>
      </c>
      <c r="BE187" s="207">
        <f t="shared" si="24"/>
        <v>0</v>
      </c>
      <c r="BF187" s="207">
        <f t="shared" si="25"/>
        <v>0</v>
      </c>
      <c r="BG187" s="207">
        <f t="shared" si="26"/>
        <v>0</v>
      </c>
      <c r="BH187" s="207">
        <f t="shared" si="27"/>
        <v>0</v>
      </c>
      <c r="BI187" s="207">
        <f t="shared" si="28"/>
        <v>0</v>
      </c>
      <c r="BJ187" s="116" t="s">
        <v>814</v>
      </c>
      <c r="BK187" s="207">
        <f t="shared" si="29"/>
        <v>0</v>
      </c>
      <c r="BL187" s="116" t="s">
        <v>818</v>
      </c>
      <c r="BM187" s="206" t="s">
        <v>1457</v>
      </c>
    </row>
    <row r="188" spans="2:65" s="123" customFormat="1" ht="16.5" customHeight="1">
      <c r="B188" s="194"/>
      <c r="C188" s="195" t="s">
        <v>1173</v>
      </c>
      <c r="D188" s="195" t="s">
        <v>815</v>
      </c>
      <c r="E188" s="196" t="s">
        <v>1188</v>
      </c>
      <c r="F188" s="197" t="s">
        <v>1189</v>
      </c>
      <c r="G188" s="198" t="s">
        <v>45</v>
      </c>
      <c r="H188" s="199">
        <v>2</v>
      </c>
      <c r="I188" s="200"/>
      <c r="J188" s="200">
        <f t="shared" si="20"/>
        <v>0</v>
      </c>
      <c r="K188" s="201"/>
      <c r="L188" s="124"/>
      <c r="M188" s="202" t="s">
        <v>747</v>
      </c>
      <c r="N188" s="203" t="s">
        <v>764</v>
      </c>
      <c r="O188" s="204">
        <v>0.26800000000000002</v>
      </c>
      <c r="P188" s="204">
        <f t="shared" si="21"/>
        <v>0.53600000000000003</v>
      </c>
      <c r="Q188" s="204">
        <v>2.1000000000000001E-4</v>
      </c>
      <c r="R188" s="204">
        <f t="shared" si="22"/>
        <v>4.2000000000000002E-4</v>
      </c>
      <c r="S188" s="204">
        <v>0</v>
      </c>
      <c r="T188" s="205">
        <f t="shared" si="23"/>
        <v>0</v>
      </c>
      <c r="AR188" s="206" t="s">
        <v>818</v>
      </c>
      <c r="AT188" s="206" t="s">
        <v>815</v>
      </c>
      <c r="AU188" s="206" t="s">
        <v>739</v>
      </c>
      <c r="AY188" s="116" t="s">
        <v>811</v>
      </c>
      <c r="BE188" s="207">
        <f t="shared" si="24"/>
        <v>0</v>
      </c>
      <c r="BF188" s="207">
        <f t="shared" si="25"/>
        <v>0</v>
      </c>
      <c r="BG188" s="207">
        <f t="shared" si="26"/>
        <v>0</v>
      </c>
      <c r="BH188" s="207">
        <f t="shared" si="27"/>
        <v>0</v>
      </c>
      <c r="BI188" s="207">
        <f t="shared" si="28"/>
        <v>0</v>
      </c>
      <c r="BJ188" s="116" t="s">
        <v>814</v>
      </c>
      <c r="BK188" s="207">
        <f t="shared" si="29"/>
        <v>0</v>
      </c>
      <c r="BL188" s="116" t="s">
        <v>818</v>
      </c>
      <c r="BM188" s="206" t="s">
        <v>1458</v>
      </c>
    </row>
    <row r="189" spans="2:65" s="123" customFormat="1" ht="16.5" customHeight="1">
      <c r="B189" s="194"/>
      <c r="C189" s="195" t="s">
        <v>1459</v>
      </c>
      <c r="D189" s="195" t="s">
        <v>815</v>
      </c>
      <c r="E189" s="196" t="s">
        <v>1460</v>
      </c>
      <c r="F189" s="197" t="s">
        <v>1461</v>
      </c>
      <c r="G189" s="198" t="s">
        <v>45</v>
      </c>
      <c r="H189" s="199">
        <v>3</v>
      </c>
      <c r="I189" s="200"/>
      <c r="J189" s="200">
        <f t="shared" si="20"/>
        <v>0</v>
      </c>
      <c r="K189" s="201"/>
      <c r="L189" s="124"/>
      <c r="M189" s="202" t="s">
        <v>747</v>
      </c>
      <c r="N189" s="203" t="s">
        <v>764</v>
      </c>
      <c r="O189" s="204">
        <v>0.22700000000000001</v>
      </c>
      <c r="P189" s="204">
        <f t="shared" si="21"/>
        <v>0.68100000000000005</v>
      </c>
      <c r="Q189" s="204">
        <v>1.3999999999999999E-4</v>
      </c>
      <c r="R189" s="204">
        <f t="shared" si="22"/>
        <v>4.1999999999999996E-4</v>
      </c>
      <c r="S189" s="204">
        <v>0</v>
      </c>
      <c r="T189" s="205">
        <f t="shared" si="23"/>
        <v>0</v>
      </c>
      <c r="AR189" s="206" t="s">
        <v>818</v>
      </c>
      <c r="AT189" s="206" t="s">
        <v>815</v>
      </c>
      <c r="AU189" s="206" t="s">
        <v>739</v>
      </c>
      <c r="AY189" s="116" t="s">
        <v>811</v>
      </c>
      <c r="BE189" s="207">
        <f t="shared" si="24"/>
        <v>0</v>
      </c>
      <c r="BF189" s="207">
        <f t="shared" si="25"/>
        <v>0</v>
      </c>
      <c r="BG189" s="207">
        <f t="shared" si="26"/>
        <v>0</v>
      </c>
      <c r="BH189" s="207">
        <f t="shared" si="27"/>
        <v>0</v>
      </c>
      <c r="BI189" s="207">
        <f t="shared" si="28"/>
        <v>0</v>
      </c>
      <c r="BJ189" s="116" t="s">
        <v>814</v>
      </c>
      <c r="BK189" s="207">
        <f t="shared" si="29"/>
        <v>0</v>
      </c>
      <c r="BL189" s="116" t="s">
        <v>818</v>
      </c>
      <c r="BM189" s="206" t="s">
        <v>1462</v>
      </c>
    </row>
    <row r="190" spans="2:65" s="123" customFormat="1" ht="16.5" customHeight="1">
      <c r="B190" s="194"/>
      <c r="C190" s="212" t="s">
        <v>1083</v>
      </c>
      <c r="D190" s="212" t="s">
        <v>826</v>
      </c>
      <c r="E190" s="213" t="s">
        <v>1220</v>
      </c>
      <c r="F190" s="214" t="s">
        <v>1221</v>
      </c>
      <c r="G190" s="215" t="s">
        <v>45</v>
      </c>
      <c r="H190" s="216">
        <v>2</v>
      </c>
      <c r="I190" s="217"/>
      <c r="J190" s="217">
        <f t="shared" si="20"/>
        <v>0</v>
      </c>
      <c r="K190" s="218"/>
      <c r="L190" s="219"/>
      <c r="M190" s="220" t="s">
        <v>747</v>
      </c>
      <c r="N190" s="221" t="s">
        <v>764</v>
      </c>
      <c r="O190" s="204">
        <v>0</v>
      </c>
      <c r="P190" s="204">
        <f t="shared" si="21"/>
        <v>0</v>
      </c>
      <c r="Q190" s="204">
        <v>1.1299999999999999E-3</v>
      </c>
      <c r="R190" s="204">
        <f t="shared" si="22"/>
        <v>2.2599999999999999E-3</v>
      </c>
      <c r="S190" s="204">
        <v>0</v>
      </c>
      <c r="T190" s="205">
        <f t="shared" si="23"/>
        <v>0</v>
      </c>
      <c r="AR190" s="206" t="s">
        <v>829</v>
      </c>
      <c r="AT190" s="206" t="s">
        <v>826</v>
      </c>
      <c r="AU190" s="206" t="s">
        <v>739</v>
      </c>
      <c r="AY190" s="116" t="s">
        <v>811</v>
      </c>
      <c r="BE190" s="207">
        <f t="shared" si="24"/>
        <v>0</v>
      </c>
      <c r="BF190" s="207">
        <f t="shared" si="25"/>
        <v>0</v>
      </c>
      <c r="BG190" s="207">
        <f t="shared" si="26"/>
        <v>0</v>
      </c>
      <c r="BH190" s="207">
        <f t="shared" si="27"/>
        <v>0</v>
      </c>
      <c r="BI190" s="207">
        <f t="shared" si="28"/>
        <v>0</v>
      </c>
      <c r="BJ190" s="116" t="s">
        <v>814</v>
      </c>
      <c r="BK190" s="207">
        <f t="shared" si="29"/>
        <v>0</v>
      </c>
      <c r="BL190" s="116" t="s">
        <v>818</v>
      </c>
      <c r="BM190" s="206" t="s">
        <v>1463</v>
      </c>
    </row>
    <row r="191" spans="2:65" s="123" customFormat="1" ht="16.5" customHeight="1">
      <c r="B191" s="194"/>
      <c r="C191" s="212" t="s">
        <v>1464</v>
      </c>
      <c r="D191" s="212" t="s">
        <v>826</v>
      </c>
      <c r="E191" s="213" t="s">
        <v>1465</v>
      </c>
      <c r="F191" s="214" t="s">
        <v>1466</v>
      </c>
      <c r="G191" s="215" t="s">
        <v>45</v>
      </c>
      <c r="H191" s="216">
        <v>3</v>
      </c>
      <c r="I191" s="217"/>
      <c r="J191" s="217">
        <f t="shared" si="20"/>
        <v>0</v>
      </c>
      <c r="K191" s="218"/>
      <c r="L191" s="219"/>
      <c r="M191" s="220" t="s">
        <v>747</v>
      </c>
      <c r="N191" s="221" t="s">
        <v>764</v>
      </c>
      <c r="O191" s="204">
        <v>0</v>
      </c>
      <c r="P191" s="204">
        <f t="shared" si="21"/>
        <v>0</v>
      </c>
      <c r="Q191" s="204">
        <v>8.5999999999999998E-4</v>
      </c>
      <c r="R191" s="204">
        <f t="shared" si="22"/>
        <v>2.5799999999999998E-3</v>
      </c>
      <c r="S191" s="204">
        <v>0</v>
      </c>
      <c r="T191" s="205">
        <f t="shared" si="23"/>
        <v>0</v>
      </c>
      <c r="AR191" s="206" t="s">
        <v>829</v>
      </c>
      <c r="AT191" s="206" t="s">
        <v>826</v>
      </c>
      <c r="AU191" s="206" t="s">
        <v>739</v>
      </c>
      <c r="AY191" s="116" t="s">
        <v>811</v>
      </c>
      <c r="BE191" s="207">
        <f t="shared" si="24"/>
        <v>0</v>
      </c>
      <c r="BF191" s="207">
        <f t="shared" si="25"/>
        <v>0</v>
      </c>
      <c r="BG191" s="207">
        <f t="shared" si="26"/>
        <v>0</v>
      </c>
      <c r="BH191" s="207">
        <f t="shared" si="27"/>
        <v>0</v>
      </c>
      <c r="BI191" s="207">
        <f t="shared" si="28"/>
        <v>0</v>
      </c>
      <c r="BJ191" s="116" t="s">
        <v>814</v>
      </c>
      <c r="BK191" s="207">
        <f t="shared" si="29"/>
        <v>0</v>
      </c>
      <c r="BL191" s="116" t="s">
        <v>818</v>
      </c>
      <c r="BM191" s="206" t="s">
        <v>1467</v>
      </c>
    </row>
    <row r="192" spans="2:65" s="123" customFormat="1" ht="16.5" customHeight="1">
      <c r="B192" s="194"/>
      <c r="C192" s="195" t="s">
        <v>1071</v>
      </c>
      <c r="D192" s="195" t="s">
        <v>815</v>
      </c>
      <c r="E192" s="196" t="s">
        <v>1468</v>
      </c>
      <c r="F192" s="197" t="s">
        <v>1469</v>
      </c>
      <c r="G192" s="198" t="s">
        <v>254</v>
      </c>
      <c r="H192" s="199">
        <v>4081.9989999999998</v>
      </c>
      <c r="I192" s="200"/>
      <c r="J192" s="200">
        <f t="shared" si="20"/>
        <v>0</v>
      </c>
      <c r="K192" s="201"/>
      <c r="L192" s="124"/>
      <c r="M192" s="202" t="s">
        <v>747</v>
      </c>
      <c r="N192" s="203" t="s">
        <v>764</v>
      </c>
      <c r="O192" s="204">
        <v>0</v>
      </c>
      <c r="P192" s="204">
        <f t="shared" si="21"/>
        <v>0</v>
      </c>
      <c r="Q192" s="204">
        <v>0</v>
      </c>
      <c r="R192" s="204">
        <f t="shared" si="22"/>
        <v>0</v>
      </c>
      <c r="S192" s="204">
        <v>0</v>
      </c>
      <c r="T192" s="205">
        <f t="shared" si="23"/>
        <v>0</v>
      </c>
      <c r="AR192" s="206" t="s">
        <v>818</v>
      </c>
      <c r="AT192" s="206" t="s">
        <v>815</v>
      </c>
      <c r="AU192" s="206" t="s">
        <v>739</v>
      </c>
      <c r="AY192" s="116" t="s">
        <v>811</v>
      </c>
      <c r="BE192" s="207">
        <f t="shared" si="24"/>
        <v>0</v>
      </c>
      <c r="BF192" s="207">
        <f t="shared" si="25"/>
        <v>0</v>
      </c>
      <c r="BG192" s="207">
        <f t="shared" si="26"/>
        <v>0</v>
      </c>
      <c r="BH192" s="207">
        <f t="shared" si="27"/>
        <v>0</v>
      </c>
      <c r="BI192" s="207">
        <f t="shared" si="28"/>
        <v>0</v>
      </c>
      <c r="BJ192" s="116" t="s">
        <v>814</v>
      </c>
      <c r="BK192" s="207">
        <f t="shared" si="29"/>
        <v>0</v>
      </c>
      <c r="BL192" s="116" t="s">
        <v>818</v>
      </c>
      <c r="BM192" s="206" t="s">
        <v>1470</v>
      </c>
    </row>
    <row r="193" spans="2:65" s="182" customFormat="1" ht="22.75" customHeight="1">
      <c r="B193" s="183"/>
      <c r="D193" s="184" t="s">
        <v>807</v>
      </c>
      <c r="E193" s="192" t="s">
        <v>1471</v>
      </c>
      <c r="F193" s="192" t="s">
        <v>1472</v>
      </c>
      <c r="J193" s="193">
        <f>BK193</f>
        <v>0</v>
      </c>
      <c r="L193" s="183"/>
      <c r="M193" s="187"/>
      <c r="P193" s="188">
        <f>SUM(P194:P200)</f>
        <v>50.358961999999998</v>
      </c>
      <c r="R193" s="188">
        <f>SUM(R194:R200)</f>
        <v>0.87929999999999997</v>
      </c>
      <c r="T193" s="189">
        <f>SUM(T194:T200)</f>
        <v>0</v>
      </c>
      <c r="AR193" s="184" t="s">
        <v>739</v>
      </c>
      <c r="AT193" s="190" t="s">
        <v>807</v>
      </c>
      <c r="AU193" s="190" t="s">
        <v>814</v>
      </c>
      <c r="AY193" s="184" t="s">
        <v>811</v>
      </c>
      <c r="BK193" s="191">
        <f>SUM(BK194:BK200)</f>
        <v>0</v>
      </c>
    </row>
    <row r="194" spans="2:65" s="123" customFormat="1" ht="24.25" customHeight="1">
      <c r="B194" s="194"/>
      <c r="C194" s="195" t="s">
        <v>1125</v>
      </c>
      <c r="D194" s="195" t="s">
        <v>815</v>
      </c>
      <c r="E194" s="196" t="s">
        <v>1473</v>
      </c>
      <c r="F194" s="197" t="s">
        <v>1474</v>
      </c>
      <c r="G194" s="198" t="s">
        <v>45</v>
      </c>
      <c r="H194" s="199">
        <v>1</v>
      </c>
      <c r="I194" s="200"/>
      <c r="J194" s="200">
        <f t="shared" ref="J194:J200" si="30">ROUND(I194*H194,2)</f>
        <v>0</v>
      </c>
      <c r="K194" s="201"/>
      <c r="L194" s="124"/>
      <c r="M194" s="202" t="s">
        <v>747</v>
      </c>
      <c r="N194" s="203" t="s">
        <v>764</v>
      </c>
      <c r="O194" s="204">
        <v>0.25700000000000001</v>
      </c>
      <c r="P194" s="204">
        <f t="shared" ref="P194:P200" si="31">O194*H194</f>
        <v>0.25700000000000001</v>
      </c>
      <c r="Q194" s="204">
        <v>2.0400000000000001E-2</v>
      </c>
      <c r="R194" s="204">
        <f t="shared" ref="R194:R200" si="32">Q194*H194</f>
        <v>2.0400000000000001E-2</v>
      </c>
      <c r="S194" s="204">
        <v>0</v>
      </c>
      <c r="T194" s="205">
        <f t="shared" ref="T194:T200" si="33">S194*H194</f>
        <v>0</v>
      </c>
      <c r="AR194" s="206" t="s">
        <v>818</v>
      </c>
      <c r="AT194" s="206" t="s">
        <v>815</v>
      </c>
      <c r="AU194" s="206" t="s">
        <v>739</v>
      </c>
      <c r="AY194" s="116" t="s">
        <v>811</v>
      </c>
      <c r="BE194" s="207">
        <f t="shared" ref="BE194:BE200" si="34">IF(N194="základní",J194,0)</f>
        <v>0</v>
      </c>
      <c r="BF194" s="207">
        <f t="shared" ref="BF194:BF200" si="35">IF(N194="snížená",J194,0)</f>
        <v>0</v>
      </c>
      <c r="BG194" s="207">
        <f t="shared" ref="BG194:BG200" si="36">IF(N194="zákl. přenesená",J194,0)</f>
        <v>0</v>
      </c>
      <c r="BH194" s="207">
        <f t="shared" ref="BH194:BH200" si="37">IF(N194="sníž. přenesená",J194,0)</f>
        <v>0</v>
      </c>
      <c r="BI194" s="207">
        <f t="shared" ref="BI194:BI200" si="38">IF(N194="nulová",J194,0)</f>
        <v>0</v>
      </c>
      <c r="BJ194" s="116" t="s">
        <v>814</v>
      </c>
      <c r="BK194" s="207">
        <f t="shared" ref="BK194:BK200" si="39">ROUND(I194*H194,2)</f>
        <v>0</v>
      </c>
      <c r="BL194" s="116" t="s">
        <v>818</v>
      </c>
      <c r="BM194" s="206" t="s">
        <v>1475</v>
      </c>
    </row>
    <row r="195" spans="2:65" s="123" customFormat="1" ht="24.25" customHeight="1">
      <c r="B195" s="194"/>
      <c r="C195" s="195" t="s">
        <v>1476</v>
      </c>
      <c r="D195" s="195" t="s">
        <v>815</v>
      </c>
      <c r="E195" s="196" t="s">
        <v>1477</v>
      </c>
      <c r="F195" s="197" t="s">
        <v>1478</v>
      </c>
      <c r="G195" s="198" t="s">
        <v>45</v>
      </c>
      <c r="H195" s="199">
        <v>5</v>
      </c>
      <c r="I195" s="200"/>
      <c r="J195" s="200">
        <f t="shared" si="30"/>
        <v>0</v>
      </c>
      <c r="K195" s="201"/>
      <c r="L195" s="124"/>
      <c r="M195" s="202" t="s">
        <v>747</v>
      </c>
      <c r="N195" s="203" t="s">
        <v>764</v>
      </c>
      <c r="O195" s="204">
        <v>0.28699999999999998</v>
      </c>
      <c r="P195" s="204">
        <f t="shared" si="31"/>
        <v>1.4349999999999998</v>
      </c>
      <c r="Q195" s="204">
        <v>3.04E-2</v>
      </c>
      <c r="R195" s="204">
        <f t="shared" si="32"/>
        <v>0.152</v>
      </c>
      <c r="S195" s="204">
        <v>0</v>
      </c>
      <c r="T195" s="205">
        <f t="shared" si="33"/>
        <v>0</v>
      </c>
      <c r="AR195" s="206" t="s">
        <v>818</v>
      </c>
      <c r="AT195" s="206" t="s">
        <v>815</v>
      </c>
      <c r="AU195" s="206" t="s">
        <v>739</v>
      </c>
      <c r="AY195" s="116" t="s">
        <v>811</v>
      </c>
      <c r="BE195" s="207">
        <f t="shared" si="34"/>
        <v>0</v>
      </c>
      <c r="BF195" s="207">
        <f t="shared" si="35"/>
        <v>0</v>
      </c>
      <c r="BG195" s="207">
        <f t="shared" si="36"/>
        <v>0</v>
      </c>
      <c r="BH195" s="207">
        <f t="shared" si="37"/>
        <v>0</v>
      </c>
      <c r="BI195" s="207">
        <f t="shared" si="38"/>
        <v>0</v>
      </c>
      <c r="BJ195" s="116" t="s">
        <v>814</v>
      </c>
      <c r="BK195" s="207">
        <f t="shared" si="39"/>
        <v>0</v>
      </c>
      <c r="BL195" s="116" t="s">
        <v>818</v>
      </c>
      <c r="BM195" s="206" t="s">
        <v>1479</v>
      </c>
    </row>
    <row r="196" spans="2:65" s="123" customFormat="1" ht="24.25" customHeight="1">
      <c r="B196" s="194"/>
      <c r="C196" s="195" t="s">
        <v>1480</v>
      </c>
      <c r="D196" s="195" t="s">
        <v>815</v>
      </c>
      <c r="E196" s="196" t="s">
        <v>1481</v>
      </c>
      <c r="F196" s="197" t="s">
        <v>1482</v>
      </c>
      <c r="G196" s="198" t="s">
        <v>45</v>
      </c>
      <c r="H196" s="199">
        <v>1</v>
      </c>
      <c r="I196" s="200"/>
      <c r="J196" s="200">
        <f t="shared" si="30"/>
        <v>0</v>
      </c>
      <c r="K196" s="201"/>
      <c r="L196" s="124"/>
      <c r="M196" s="202" t="s">
        <v>747</v>
      </c>
      <c r="N196" s="203" t="s">
        <v>764</v>
      </c>
      <c r="O196" s="204">
        <v>0.32900000000000001</v>
      </c>
      <c r="P196" s="204">
        <f t="shared" si="31"/>
        <v>0.32900000000000001</v>
      </c>
      <c r="Q196" s="204">
        <v>4.4499999999999998E-2</v>
      </c>
      <c r="R196" s="204">
        <f t="shared" si="32"/>
        <v>4.4499999999999998E-2</v>
      </c>
      <c r="S196" s="204">
        <v>0</v>
      </c>
      <c r="T196" s="205">
        <f t="shared" si="33"/>
        <v>0</v>
      </c>
      <c r="AR196" s="206" t="s">
        <v>818</v>
      </c>
      <c r="AT196" s="206" t="s">
        <v>815</v>
      </c>
      <c r="AU196" s="206" t="s">
        <v>739</v>
      </c>
      <c r="AY196" s="116" t="s">
        <v>811</v>
      </c>
      <c r="BE196" s="207">
        <f t="shared" si="34"/>
        <v>0</v>
      </c>
      <c r="BF196" s="207">
        <f t="shared" si="35"/>
        <v>0</v>
      </c>
      <c r="BG196" s="207">
        <f t="shared" si="36"/>
        <v>0</v>
      </c>
      <c r="BH196" s="207">
        <f t="shared" si="37"/>
        <v>0</v>
      </c>
      <c r="BI196" s="207">
        <f t="shared" si="38"/>
        <v>0</v>
      </c>
      <c r="BJ196" s="116" t="s">
        <v>814</v>
      </c>
      <c r="BK196" s="207">
        <f t="shared" si="39"/>
        <v>0</v>
      </c>
      <c r="BL196" s="116" t="s">
        <v>818</v>
      </c>
      <c r="BM196" s="206" t="s">
        <v>1483</v>
      </c>
    </row>
    <row r="197" spans="2:65" s="123" customFormat="1" ht="24.25" customHeight="1">
      <c r="B197" s="194"/>
      <c r="C197" s="195" t="s">
        <v>1484</v>
      </c>
      <c r="D197" s="195" t="s">
        <v>815</v>
      </c>
      <c r="E197" s="196" t="s">
        <v>1485</v>
      </c>
      <c r="F197" s="197" t="s">
        <v>1486</v>
      </c>
      <c r="G197" s="198" t="s">
        <v>45</v>
      </c>
      <c r="H197" s="199">
        <v>1</v>
      </c>
      <c r="I197" s="200"/>
      <c r="J197" s="200">
        <f t="shared" si="30"/>
        <v>0</v>
      </c>
      <c r="K197" s="201"/>
      <c r="L197" s="124"/>
      <c r="M197" s="202" t="s">
        <v>747</v>
      </c>
      <c r="N197" s="203" t="s">
        <v>764</v>
      </c>
      <c r="O197" s="204">
        <v>0.26300000000000001</v>
      </c>
      <c r="P197" s="204">
        <f t="shared" si="31"/>
        <v>0.26300000000000001</v>
      </c>
      <c r="Q197" s="204">
        <v>2.24E-2</v>
      </c>
      <c r="R197" s="204">
        <f t="shared" si="32"/>
        <v>2.24E-2</v>
      </c>
      <c r="S197" s="204">
        <v>0</v>
      </c>
      <c r="T197" s="205">
        <f t="shared" si="33"/>
        <v>0</v>
      </c>
      <c r="AR197" s="206" t="s">
        <v>818</v>
      </c>
      <c r="AT197" s="206" t="s">
        <v>815</v>
      </c>
      <c r="AU197" s="206" t="s">
        <v>739</v>
      </c>
      <c r="AY197" s="116" t="s">
        <v>811</v>
      </c>
      <c r="BE197" s="207">
        <f t="shared" si="34"/>
        <v>0</v>
      </c>
      <c r="BF197" s="207">
        <f t="shared" si="35"/>
        <v>0</v>
      </c>
      <c r="BG197" s="207">
        <f t="shared" si="36"/>
        <v>0</v>
      </c>
      <c r="BH197" s="207">
        <f t="shared" si="37"/>
        <v>0</v>
      </c>
      <c r="BI197" s="207">
        <f t="shared" si="38"/>
        <v>0</v>
      </c>
      <c r="BJ197" s="116" t="s">
        <v>814</v>
      </c>
      <c r="BK197" s="207">
        <f t="shared" si="39"/>
        <v>0</v>
      </c>
      <c r="BL197" s="116" t="s">
        <v>818</v>
      </c>
      <c r="BM197" s="206" t="s">
        <v>1487</v>
      </c>
    </row>
    <row r="198" spans="2:65" s="123" customFormat="1" ht="21.75" customHeight="1">
      <c r="B198" s="194"/>
      <c r="C198" s="195" t="s">
        <v>1488</v>
      </c>
      <c r="D198" s="195" t="s">
        <v>815</v>
      </c>
      <c r="E198" s="196" t="s">
        <v>1489</v>
      </c>
      <c r="F198" s="197" t="s">
        <v>1490</v>
      </c>
      <c r="G198" s="198" t="s">
        <v>45</v>
      </c>
      <c r="H198" s="199">
        <v>40</v>
      </c>
      <c r="I198" s="200"/>
      <c r="J198" s="200">
        <f t="shared" si="30"/>
        <v>0</v>
      </c>
      <c r="K198" s="201"/>
      <c r="L198" s="124"/>
      <c r="M198" s="202" t="s">
        <v>747</v>
      </c>
      <c r="N198" s="203" t="s">
        <v>764</v>
      </c>
      <c r="O198" s="204">
        <v>0.59099999999999997</v>
      </c>
      <c r="P198" s="204">
        <f t="shared" si="31"/>
        <v>23.64</v>
      </c>
      <c r="Q198" s="204">
        <v>1.6E-2</v>
      </c>
      <c r="R198" s="204">
        <f t="shared" si="32"/>
        <v>0.64</v>
      </c>
      <c r="S198" s="204">
        <v>0</v>
      </c>
      <c r="T198" s="205">
        <f t="shared" si="33"/>
        <v>0</v>
      </c>
      <c r="AR198" s="206" t="s">
        <v>818</v>
      </c>
      <c r="AT198" s="206" t="s">
        <v>815</v>
      </c>
      <c r="AU198" s="206" t="s">
        <v>739</v>
      </c>
      <c r="AY198" s="116" t="s">
        <v>811</v>
      </c>
      <c r="BE198" s="207">
        <f t="shared" si="34"/>
        <v>0</v>
      </c>
      <c r="BF198" s="207">
        <f t="shared" si="35"/>
        <v>0</v>
      </c>
      <c r="BG198" s="207">
        <f t="shared" si="36"/>
        <v>0</v>
      </c>
      <c r="BH198" s="207">
        <f t="shared" si="37"/>
        <v>0</v>
      </c>
      <c r="BI198" s="207">
        <f t="shared" si="38"/>
        <v>0</v>
      </c>
      <c r="BJ198" s="116" t="s">
        <v>814</v>
      </c>
      <c r="BK198" s="207">
        <f t="shared" si="39"/>
        <v>0</v>
      </c>
      <c r="BL198" s="116" t="s">
        <v>818</v>
      </c>
      <c r="BM198" s="206" t="s">
        <v>1491</v>
      </c>
    </row>
    <row r="199" spans="2:65" s="123" customFormat="1" ht="16.5" customHeight="1">
      <c r="B199" s="194"/>
      <c r="C199" s="195" t="s">
        <v>1492</v>
      </c>
      <c r="D199" s="195" t="s">
        <v>815</v>
      </c>
      <c r="E199" s="196" t="s">
        <v>1493</v>
      </c>
      <c r="F199" s="197" t="s">
        <v>1494</v>
      </c>
      <c r="G199" s="198" t="s">
        <v>45</v>
      </c>
      <c r="H199" s="199">
        <v>40</v>
      </c>
      <c r="I199" s="200"/>
      <c r="J199" s="200">
        <f t="shared" si="30"/>
        <v>0</v>
      </c>
      <c r="K199" s="201"/>
      <c r="L199" s="124"/>
      <c r="M199" s="202" t="s">
        <v>747</v>
      </c>
      <c r="N199" s="203" t="s">
        <v>764</v>
      </c>
      <c r="O199" s="204">
        <v>0.57399999999999995</v>
      </c>
      <c r="P199" s="204">
        <f t="shared" si="31"/>
        <v>22.959999999999997</v>
      </c>
      <c r="Q199" s="204">
        <v>0</v>
      </c>
      <c r="R199" s="204">
        <f t="shared" si="32"/>
        <v>0</v>
      </c>
      <c r="S199" s="204">
        <v>0</v>
      </c>
      <c r="T199" s="205">
        <f t="shared" si="33"/>
        <v>0</v>
      </c>
      <c r="AR199" s="206" t="s">
        <v>818</v>
      </c>
      <c r="AT199" s="206" t="s">
        <v>815</v>
      </c>
      <c r="AU199" s="206" t="s">
        <v>739</v>
      </c>
      <c r="AY199" s="116" t="s">
        <v>811</v>
      </c>
      <c r="BE199" s="207">
        <f t="shared" si="34"/>
        <v>0</v>
      </c>
      <c r="BF199" s="207">
        <f t="shared" si="35"/>
        <v>0</v>
      </c>
      <c r="BG199" s="207">
        <f t="shared" si="36"/>
        <v>0</v>
      </c>
      <c r="BH199" s="207">
        <f t="shared" si="37"/>
        <v>0</v>
      </c>
      <c r="BI199" s="207">
        <f t="shared" si="38"/>
        <v>0</v>
      </c>
      <c r="BJ199" s="116" t="s">
        <v>814</v>
      </c>
      <c r="BK199" s="207">
        <f t="shared" si="39"/>
        <v>0</v>
      </c>
      <c r="BL199" s="116" t="s">
        <v>818</v>
      </c>
      <c r="BM199" s="206" t="s">
        <v>1495</v>
      </c>
    </row>
    <row r="200" spans="2:65" s="123" customFormat="1" ht="16.5" customHeight="1">
      <c r="B200" s="194"/>
      <c r="C200" s="195" t="s">
        <v>1099</v>
      </c>
      <c r="D200" s="195" t="s">
        <v>815</v>
      </c>
      <c r="E200" s="196" t="s">
        <v>1496</v>
      </c>
      <c r="F200" s="197" t="s">
        <v>1497</v>
      </c>
      <c r="G200" s="198" t="s">
        <v>4</v>
      </c>
      <c r="H200" s="199">
        <v>0.879</v>
      </c>
      <c r="I200" s="200"/>
      <c r="J200" s="200">
        <f t="shared" si="30"/>
        <v>0</v>
      </c>
      <c r="K200" s="201"/>
      <c r="L200" s="124"/>
      <c r="M200" s="202" t="s">
        <v>747</v>
      </c>
      <c r="N200" s="203" t="s">
        <v>764</v>
      </c>
      <c r="O200" s="204">
        <v>1.6779999999999999</v>
      </c>
      <c r="P200" s="204">
        <f t="shared" si="31"/>
        <v>1.4749619999999999</v>
      </c>
      <c r="Q200" s="204">
        <v>0</v>
      </c>
      <c r="R200" s="204">
        <f t="shared" si="32"/>
        <v>0</v>
      </c>
      <c r="S200" s="204">
        <v>0</v>
      </c>
      <c r="T200" s="205">
        <f t="shared" si="33"/>
        <v>0</v>
      </c>
      <c r="AR200" s="206" t="s">
        <v>818</v>
      </c>
      <c r="AT200" s="206" t="s">
        <v>815</v>
      </c>
      <c r="AU200" s="206" t="s">
        <v>739</v>
      </c>
      <c r="AY200" s="116" t="s">
        <v>811</v>
      </c>
      <c r="BE200" s="207">
        <f t="shared" si="34"/>
        <v>0</v>
      </c>
      <c r="BF200" s="207">
        <f t="shared" si="35"/>
        <v>0</v>
      </c>
      <c r="BG200" s="207">
        <f t="shared" si="36"/>
        <v>0</v>
      </c>
      <c r="BH200" s="207">
        <f t="shared" si="37"/>
        <v>0</v>
      </c>
      <c r="BI200" s="207">
        <f t="shared" si="38"/>
        <v>0</v>
      </c>
      <c r="BJ200" s="116" t="s">
        <v>814</v>
      </c>
      <c r="BK200" s="207">
        <f t="shared" si="39"/>
        <v>0</v>
      </c>
      <c r="BL200" s="116" t="s">
        <v>818</v>
      </c>
      <c r="BM200" s="206" t="s">
        <v>1498</v>
      </c>
    </row>
    <row r="201" spans="2:65" s="182" customFormat="1" ht="22.75" customHeight="1">
      <c r="B201" s="183"/>
      <c r="D201" s="184" t="s">
        <v>807</v>
      </c>
      <c r="E201" s="192" t="s">
        <v>1499</v>
      </c>
      <c r="F201" s="192" t="s">
        <v>1500</v>
      </c>
      <c r="J201" s="193">
        <f>BK201</f>
        <v>0</v>
      </c>
      <c r="L201" s="183"/>
      <c r="M201" s="187"/>
      <c r="P201" s="188">
        <f>SUM(P202:P222)</f>
        <v>619.47768800000006</v>
      </c>
      <c r="R201" s="188">
        <f>SUM(R202:R222)</f>
        <v>3.94448</v>
      </c>
      <c r="T201" s="189">
        <f>SUM(T202:T222)</f>
        <v>0</v>
      </c>
      <c r="AR201" s="184" t="s">
        <v>739</v>
      </c>
      <c r="AT201" s="190" t="s">
        <v>807</v>
      </c>
      <c r="AU201" s="190" t="s">
        <v>814</v>
      </c>
      <c r="AY201" s="184" t="s">
        <v>811</v>
      </c>
      <c r="BK201" s="191">
        <f>SUM(BK202:BK222)</f>
        <v>0</v>
      </c>
    </row>
    <row r="202" spans="2:65" s="123" customFormat="1" ht="24.25" customHeight="1">
      <c r="B202" s="194"/>
      <c r="C202" s="195" t="s">
        <v>1309</v>
      </c>
      <c r="D202" s="195" t="s">
        <v>815</v>
      </c>
      <c r="E202" s="196" t="s">
        <v>1501</v>
      </c>
      <c r="F202" s="197" t="s">
        <v>1502</v>
      </c>
      <c r="G202" s="198" t="s">
        <v>84</v>
      </c>
      <c r="H202" s="199">
        <v>1155</v>
      </c>
      <c r="I202" s="200"/>
      <c r="J202" s="200">
        <f t="shared" ref="J202:J207" si="40">ROUND(I202*H202,2)</f>
        <v>0</v>
      </c>
      <c r="K202" s="201"/>
      <c r="L202" s="124"/>
      <c r="M202" s="202" t="s">
        <v>747</v>
      </c>
      <c r="N202" s="203" t="s">
        <v>764</v>
      </c>
      <c r="O202" s="204">
        <v>3.1E-2</v>
      </c>
      <c r="P202" s="204">
        <f t="shared" ref="P202:P207" si="41">O202*H202</f>
        <v>35.805</v>
      </c>
      <c r="Q202" s="204">
        <v>1E-4</v>
      </c>
      <c r="R202" s="204">
        <f t="shared" ref="R202:R207" si="42">Q202*H202</f>
        <v>0.11550000000000001</v>
      </c>
      <c r="S202" s="204">
        <v>0</v>
      </c>
      <c r="T202" s="205">
        <f t="shared" ref="T202:T207" si="43">S202*H202</f>
        <v>0</v>
      </c>
      <c r="AR202" s="206" t="s">
        <v>818</v>
      </c>
      <c r="AT202" s="206" t="s">
        <v>815</v>
      </c>
      <c r="AU202" s="206" t="s">
        <v>739</v>
      </c>
      <c r="AY202" s="116" t="s">
        <v>811</v>
      </c>
      <c r="BE202" s="207">
        <f t="shared" ref="BE202:BE207" si="44">IF(N202="základní",J202,0)</f>
        <v>0</v>
      </c>
      <c r="BF202" s="207">
        <f t="shared" ref="BF202:BF207" si="45">IF(N202="snížená",J202,0)</f>
        <v>0</v>
      </c>
      <c r="BG202" s="207">
        <f t="shared" ref="BG202:BG207" si="46">IF(N202="zákl. přenesená",J202,0)</f>
        <v>0</v>
      </c>
      <c r="BH202" s="207">
        <f t="shared" ref="BH202:BH207" si="47">IF(N202="sníž. přenesená",J202,0)</f>
        <v>0</v>
      </c>
      <c r="BI202" s="207">
        <f t="shared" ref="BI202:BI207" si="48">IF(N202="nulová",J202,0)</f>
        <v>0</v>
      </c>
      <c r="BJ202" s="116" t="s">
        <v>814</v>
      </c>
      <c r="BK202" s="207">
        <f t="shared" ref="BK202:BK207" si="49">ROUND(I202*H202,2)</f>
        <v>0</v>
      </c>
      <c r="BL202" s="116" t="s">
        <v>818</v>
      </c>
      <c r="BM202" s="206" t="s">
        <v>1503</v>
      </c>
    </row>
    <row r="203" spans="2:65" s="123" customFormat="1" ht="24.25" customHeight="1">
      <c r="B203" s="194"/>
      <c r="C203" s="195" t="s">
        <v>1191</v>
      </c>
      <c r="D203" s="195" t="s">
        <v>815</v>
      </c>
      <c r="E203" s="196" t="s">
        <v>1504</v>
      </c>
      <c r="F203" s="197" t="s">
        <v>1505</v>
      </c>
      <c r="G203" s="198" t="s">
        <v>84</v>
      </c>
      <c r="H203" s="199">
        <v>2254</v>
      </c>
      <c r="I203" s="200"/>
      <c r="J203" s="200">
        <f t="shared" si="40"/>
        <v>0</v>
      </c>
      <c r="K203" s="201"/>
      <c r="L203" s="124"/>
      <c r="M203" s="202" t="s">
        <v>747</v>
      </c>
      <c r="N203" s="203" t="s">
        <v>764</v>
      </c>
      <c r="O203" s="204">
        <v>2.9000000000000001E-2</v>
      </c>
      <c r="P203" s="204">
        <f t="shared" si="41"/>
        <v>65.366</v>
      </c>
      <c r="Q203" s="204">
        <v>1E-4</v>
      </c>
      <c r="R203" s="204">
        <f t="shared" si="42"/>
        <v>0.22540000000000002</v>
      </c>
      <c r="S203" s="204">
        <v>0</v>
      </c>
      <c r="T203" s="205">
        <f t="shared" si="43"/>
        <v>0</v>
      </c>
      <c r="AR203" s="206" t="s">
        <v>818</v>
      </c>
      <c r="AT203" s="206" t="s">
        <v>815</v>
      </c>
      <c r="AU203" s="206" t="s">
        <v>739</v>
      </c>
      <c r="AY203" s="116" t="s">
        <v>811</v>
      </c>
      <c r="BE203" s="207">
        <f t="shared" si="44"/>
        <v>0</v>
      </c>
      <c r="BF203" s="207">
        <f t="shared" si="45"/>
        <v>0</v>
      </c>
      <c r="BG203" s="207">
        <f t="shared" si="46"/>
        <v>0</v>
      </c>
      <c r="BH203" s="207">
        <f t="shared" si="47"/>
        <v>0</v>
      </c>
      <c r="BI203" s="207">
        <f t="shared" si="48"/>
        <v>0</v>
      </c>
      <c r="BJ203" s="116" t="s">
        <v>814</v>
      </c>
      <c r="BK203" s="207">
        <f t="shared" si="49"/>
        <v>0</v>
      </c>
      <c r="BL203" s="116" t="s">
        <v>818</v>
      </c>
      <c r="BM203" s="206" t="s">
        <v>1506</v>
      </c>
    </row>
    <row r="204" spans="2:65" s="123" customFormat="1" ht="24.25" customHeight="1">
      <c r="B204" s="194"/>
      <c r="C204" s="195" t="s">
        <v>1211</v>
      </c>
      <c r="D204" s="195" t="s">
        <v>815</v>
      </c>
      <c r="E204" s="196" t="s">
        <v>1507</v>
      </c>
      <c r="F204" s="197" t="s">
        <v>1508</v>
      </c>
      <c r="G204" s="198" t="s">
        <v>84</v>
      </c>
      <c r="H204" s="199">
        <v>3354</v>
      </c>
      <c r="I204" s="200"/>
      <c r="J204" s="200">
        <f t="shared" si="40"/>
        <v>0</v>
      </c>
      <c r="K204" s="201"/>
      <c r="L204" s="124"/>
      <c r="M204" s="202" t="s">
        <v>747</v>
      </c>
      <c r="N204" s="203" t="s">
        <v>764</v>
      </c>
      <c r="O204" s="204">
        <v>2.3E-2</v>
      </c>
      <c r="P204" s="204">
        <f t="shared" si="41"/>
        <v>77.141999999999996</v>
      </c>
      <c r="Q204" s="204">
        <v>1E-4</v>
      </c>
      <c r="R204" s="204">
        <f t="shared" si="42"/>
        <v>0.33540000000000003</v>
      </c>
      <c r="S204" s="204">
        <v>0</v>
      </c>
      <c r="T204" s="205">
        <f t="shared" si="43"/>
        <v>0</v>
      </c>
      <c r="AR204" s="206" t="s">
        <v>818</v>
      </c>
      <c r="AT204" s="206" t="s">
        <v>815</v>
      </c>
      <c r="AU204" s="206" t="s">
        <v>739</v>
      </c>
      <c r="AY204" s="116" t="s">
        <v>811</v>
      </c>
      <c r="BE204" s="207">
        <f t="shared" si="44"/>
        <v>0</v>
      </c>
      <c r="BF204" s="207">
        <f t="shared" si="45"/>
        <v>0</v>
      </c>
      <c r="BG204" s="207">
        <f t="shared" si="46"/>
        <v>0</v>
      </c>
      <c r="BH204" s="207">
        <f t="shared" si="47"/>
        <v>0</v>
      </c>
      <c r="BI204" s="207">
        <f t="shared" si="48"/>
        <v>0</v>
      </c>
      <c r="BJ204" s="116" t="s">
        <v>814</v>
      </c>
      <c r="BK204" s="207">
        <f t="shared" si="49"/>
        <v>0</v>
      </c>
      <c r="BL204" s="116" t="s">
        <v>818</v>
      </c>
      <c r="BM204" s="206" t="s">
        <v>1509</v>
      </c>
    </row>
    <row r="205" spans="2:65" s="123" customFormat="1" ht="24.25" customHeight="1">
      <c r="B205" s="194"/>
      <c r="C205" s="195" t="s">
        <v>1107</v>
      </c>
      <c r="D205" s="195" t="s">
        <v>815</v>
      </c>
      <c r="E205" s="196" t="s">
        <v>1510</v>
      </c>
      <c r="F205" s="197" t="s">
        <v>1511</v>
      </c>
      <c r="G205" s="198" t="s">
        <v>84</v>
      </c>
      <c r="H205" s="199">
        <v>240</v>
      </c>
      <c r="I205" s="200"/>
      <c r="J205" s="200">
        <f t="shared" si="40"/>
        <v>0</v>
      </c>
      <c r="K205" s="201"/>
      <c r="L205" s="124"/>
      <c r="M205" s="202" t="s">
        <v>747</v>
      </c>
      <c r="N205" s="203" t="s">
        <v>764</v>
      </c>
      <c r="O205" s="204">
        <v>0.02</v>
      </c>
      <c r="P205" s="204">
        <f t="shared" si="41"/>
        <v>4.8</v>
      </c>
      <c r="Q205" s="204">
        <v>1E-4</v>
      </c>
      <c r="R205" s="204">
        <f t="shared" si="42"/>
        <v>2.4E-2</v>
      </c>
      <c r="S205" s="204">
        <v>0</v>
      </c>
      <c r="T205" s="205">
        <f t="shared" si="43"/>
        <v>0</v>
      </c>
      <c r="AR205" s="206" t="s">
        <v>818</v>
      </c>
      <c r="AT205" s="206" t="s">
        <v>815</v>
      </c>
      <c r="AU205" s="206" t="s">
        <v>739</v>
      </c>
      <c r="AY205" s="116" t="s">
        <v>811</v>
      </c>
      <c r="BE205" s="207">
        <f t="shared" si="44"/>
        <v>0</v>
      </c>
      <c r="BF205" s="207">
        <f t="shared" si="45"/>
        <v>0</v>
      </c>
      <c r="BG205" s="207">
        <f t="shared" si="46"/>
        <v>0</v>
      </c>
      <c r="BH205" s="207">
        <f t="shared" si="47"/>
        <v>0</v>
      </c>
      <c r="BI205" s="207">
        <f t="shared" si="48"/>
        <v>0</v>
      </c>
      <c r="BJ205" s="116" t="s">
        <v>814</v>
      </c>
      <c r="BK205" s="207">
        <f t="shared" si="49"/>
        <v>0</v>
      </c>
      <c r="BL205" s="116" t="s">
        <v>818</v>
      </c>
      <c r="BM205" s="206" t="s">
        <v>1512</v>
      </c>
    </row>
    <row r="206" spans="2:65" s="123" customFormat="1" ht="24.25" customHeight="1">
      <c r="B206" s="194"/>
      <c r="C206" s="195" t="s">
        <v>1095</v>
      </c>
      <c r="D206" s="195" t="s">
        <v>815</v>
      </c>
      <c r="E206" s="196" t="s">
        <v>1513</v>
      </c>
      <c r="F206" s="197" t="s">
        <v>1514</v>
      </c>
      <c r="G206" s="198" t="s">
        <v>408</v>
      </c>
      <c r="H206" s="199">
        <v>2100</v>
      </c>
      <c r="I206" s="200"/>
      <c r="J206" s="200">
        <f t="shared" si="40"/>
        <v>0</v>
      </c>
      <c r="K206" s="201"/>
      <c r="L206" s="124"/>
      <c r="M206" s="202" t="s">
        <v>747</v>
      </c>
      <c r="N206" s="203" t="s">
        <v>764</v>
      </c>
      <c r="O206" s="204">
        <v>0.11</v>
      </c>
      <c r="P206" s="204">
        <f t="shared" si="41"/>
        <v>231</v>
      </c>
      <c r="Q206" s="204">
        <v>1.2099999999999999E-3</v>
      </c>
      <c r="R206" s="204">
        <f t="shared" si="42"/>
        <v>2.5409999999999999</v>
      </c>
      <c r="S206" s="204">
        <v>0</v>
      </c>
      <c r="T206" s="205">
        <f t="shared" si="43"/>
        <v>0</v>
      </c>
      <c r="AR206" s="206" t="s">
        <v>818</v>
      </c>
      <c r="AT206" s="206" t="s">
        <v>815</v>
      </c>
      <c r="AU206" s="206" t="s">
        <v>739</v>
      </c>
      <c r="AY206" s="116" t="s">
        <v>811</v>
      </c>
      <c r="BE206" s="207">
        <f t="shared" si="44"/>
        <v>0</v>
      </c>
      <c r="BF206" s="207">
        <f t="shared" si="45"/>
        <v>0</v>
      </c>
      <c r="BG206" s="207">
        <f t="shared" si="46"/>
        <v>0</v>
      </c>
      <c r="BH206" s="207">
        <f t="shared" si="47"/>
        <v>0</v>
      </c>
      <c r="BI206" s="207">
        <f t="shared" si="48"/>
        <v>0</v>
      </c>
      <c r="BJ206" s="116" t="s">
        <v>814</v>
      </c>
      <c r="BK206" s="207">
        <f t="shared" si="49"/>
        <v>0</v>
      </c>
      <c r="BL206" s="116" t="s">
        <v>818</v>
      </c>
      <c r="BM206" s="206" t="s">
        <v>1515</v>
      </c>
    </row>
    <row r="207" spans="2:65" s="123" customFormat="1" ht="16.5" customHeight="1">
      <c r="B207" s="194"/>
      <c r="C207" s="195" t="s">
        <v>1203</v>
      </c>
      <c r="D207" s="195" t="s">
        <v>815</v>
      </c>
      <c r="E207" s="196" t="s">
        <v>1516</v>
      </c>
      <c r="F207" s="197" t="s">
        <v>1517</v>
      </c>
      <c r="G207" s="198" t="s">
        <v>45</v>
      </c>
      <c r="H207" s="199">
        <v>8</v>
      </c>
      <c r="I207" s="200"/>
      <c r="J207" s="200">
        <f t="shared" si="40"/>
        <v>0</v>
      </c>
      <c r="K207" s="201"/>
      <c r="L207" s="124"/>
      <c r="M207" s="202" t="s">
        <v>747</v>
      </c>
      <c r="N207" s="203" t="s">
        <v>764</v>
      </c>
      <c r="O207" s="204">
        <v>0.58299999999999996</v>
      </c>
      <c r="P207" s="204">
        <f t="shared" si="41"/>
        <v>4.6639999999999997</v>
      </c>
      <c r="Q207" s="204">
        <v>1.92E-3</v>
      </c>
      <c r="R207" s="204">
        <f t="shared" si="42"/>
        <v>1.536E-2</v>
      </c>
      <c r="S207" s="204">
        <v>0</v>
      </c>
      <c r="T207" s="205">
        <f t="shared" si="43"/>
        <v>0</v>
      </c>
      <c r="AR207" s="206" t="s">
        <v>818</v>
      </c>
      <c r="AT207" s="206" t="s">
        <v>815</v>
      </c>
      <c r="AU207" s="206" t="s">
        <v>739</v>
      </c>
      <c r="AY207" s="116" t="s">
        <v>811</v>
      </c>
      <c r="BE207" s="207">
        <f t="shared" si="44"/>
        <v>0</v>
      </c>
      <c r="BF207" s="207">
        <f t="shared" si="45"/>
        <v>0</v>
      </c>
      <c r="BG207" s="207">
        <f t="shared" si="46"/>
        <v>0</v>
      </c>
      <c r="BH207" s="207">
        <f t="shared" si="47"/>
        <v>0</v>
      </c>
      <c r="BI207" s="207">
        <f t="shared" si="48"/>
        <v>0</v>
      </c>
      <c r="BJ207" s="116" t="s">
        <v>814</v>
      </c>
      <c r="BK207" s="207">
        <f t="shared" si="49"/>
        <v>0</v>
      </c>
      <c r="BL207" s="116" t="s">
        <v>818</v>
      </c>
      <c r="BM207" s="206" t="s">
        <v>1518</v>
      </c>
    </row>
    <row r="208" spans="2:65" s="123" customFormat="1" ht="36">
      <c r="B208" s="124"/>
      <c r="D208" s="208" t="s">
        <v>820</v>
      </c>
      <c r="F208" s="209" t="s">
        <v>1519</v>
      </c>
      <c r="L208" s="124"/>
      <c r="M208" s="210"/>
      <c r="T208" s="211"/>
      <c r="AT208" s="116" t="s">
        <v>820</v>
      </c>
      <c r="AU208" s="116" t="s">
        <v>739</v>
      </c>
    </row>
    <row r="209" spans="2:65" s="123" customFormat="1" ht="16.5" customHeight="1">
      <c r="B209" s="194"/>
      <c r="C209" s="195" t="s">
        <v>1520</v>
      </c>
      <c r="D209" s="195" t="s">
        <v>815</v>
      </c>
      <c r="E209" s="196" t="s">
        <v>1521</v>
      </c>
      <c r="F209" s="197" t="s">
        <v>1522</v>
      </c>
      <c r="G209" s="198" t="s">
        <v>45</v>
      </c>
      <c r="H209" s="199">
        <v>26</v>
      </c>
      <c r="I209" s="200"/>
      <c r="J209" s="200">
        <f>ROUND(I209*H209,2)</f>
        <v>0</v>
      </c>
      <c r="K209" s="201"/>
      <c r="L209" s="124"/>
      <c r="M209" s="202" t="s">
        <v>747</v>
      </c>
      <c r="N209" s="203" t="s">
        <v>764</v>
      </c>
      <c r="O209" s="204">
        <v>0.58899999999999997</v>
      </c>
      <c r="P209" s="204">
        <f>O209*H209</f>
        <v>15.314</v>
      </c>
      <c r="Q209" s="204">
        <v>3.14E-3</v>
      </c>
      <c r="R209" s="204">
        <f>Q209*H209</f>
        <v>8.1640000000000004E-2</v>
      </c>
      <c r="S209" s="204">
        <v>0</v>
      </c>
      <c r="T209" s="205">
        <f>S209*H209</f>
        <v>0</v>
      </c>
      <c r="AR209" s="206" t="s">
        <v>818</v>
      </c>
      <c r="AT209" s="206" t="s">
        <v>815</v>
      </c>
      <c r="AU209" s="206" t="s">
        <v>739</v>
      </c>
      <c r="AY209" s="116" t="s">
        <v>811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16" t="s">
        <v>814</v>
      </c>
      <c r="BK209" s="207">
        <f>ROUND(I209*H209,2)</f>
        <v>0</v>
      </c>
      <c r="BL209" s="116" t="s">
        <v>818</v>
      </c>
      <c r="BM209" s="206" t="s">
        <v>1523</v>
      </c>
    </row>
    <row r="210" spans="2:65" s="123" customFormat="1" ht="36">
      <c r="B210" s="124"/>
      <c r="D210" s="208" t="s">
        <v>820</v>
      </c>
      <c r="F210" s="209" t="s">
        <v>1519</v>
      </c>
      <c r="L210" s="124"/>
      <c r="M210" s="210"/>
      <c r="T210" s="211"/>
      <c r="AT210" s="116" t="s">
        <v>820</v>
      </c>
      <c r="AU210" s="116" t="s">
        <v>739</v>
      </c>
    </row>
    <row r="211" spans="2:65" s="123" customFormat="1" ht="16.5" customHeight="1">
      <c r="B211" s="194"/>
      <c r="C211" s="195" t="s">
        <v>1524</v>
      </c>
      <c r="D211" s="195" t="s">
        <v>815</v>
      </c>
      <c r="E211" s="196" t="s">
        <v>1525</v>
      </c>
      <c r="F211" s="197" t="s">
        <v>1526</v>
      </c>
      <c r="G211" s="198" t="s">
        <v>45</v>
      </c>
      <c r="H211" s="199">
        <v>8</v>
      </c>
      <c r="I211" s="200"/>
      <c r="J211" s="200">
        <f>ROUND(I211*H211,2)</f>
        <v>0</v>
      </c>
      <c r="K211" s="201"/>
      <c r="L211" s="124"/>
      <c r="M211" s="202" t="s">
        <v>747</v>
      </c>
      <c r="N211" s="203" t="s">
        <v>764</v>
      </c>
      <c r="O211" s="204">
        <v>0.59799999999999998</v>
      </c>
      <c r="P211" s="204">
        <f>O211*H211</f>
        <v>4.7839999999999998</v>
      </c>
      <c r="Q211" s="204">
        <v>3.8400000000000001E-3</v>
      </c>
      <c r="R211" s="204">
        <f>Q211*H211</f>
        <v>3.0720000000000001E-2</v>
      </c>
      <c r="S211" s="204">
        <v>0</v>
      </c>
      <c r="T211" s="205">
        <f>S211*H211</f>
        <v>0</v>
      </c>
      <c r="AR211" s="206" t="s">
        <v>818</v>
      </c>
      <c r="AT211" s="206" t="s">
        <v>815</v>
      </c>
      <c r="AU211" s="206" t="s">
        <v>739</v>
      </c>
      <c r="AY211" s="116" t="s">
        <v>811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16" t="s">
        <v>814</v>
      </c>
      <c r="BK211" s="207">
        <f>ROUND(I211*H211,2)</f>
        <v>0</v>
      </c>
      <c r="BL211" s="116" t="s">
        <v>818</v>
      </c>
      <c r="BM211" s="206" t="s">
        <v>1527</v>
      </c>
    </row>
    <row r="212" spans="2:65" s="123" customFormat="1" ht="36">
      <c r="B212" s="124"/>
      <c r="D212" s="208" t="s">
        <v>820</v>
      </c>
      <c r="F212" s="209" t="s">
        <v>1528</v>
      </c>
      <c r="L212" s="124"/>
      <c r="M212" s="210"/>
      <c r="T212" s="211"/>
      <c r="AT212" s="116" t="s">
        <v>820</v>
      </c>
      <c r="AU212" s="116" t="s">
        <v>739</v>
      </c>
    </row>
    <row r="213" spans="2:65" s="123" customFormat="1" ht="21.75" customHeight="1">
      <c r="B213" s="194"/>
      <c r="C213" s="195" t="s">
        <v>1529</v>
      </c>
      <c r="D213" s="195" t="s">
        <v>815</v>
      </c>
      <c r="E213" s="196" t="s">
        <v>1530</v>
      </c>
      <c r="F213" s="197" t="s">
        <v>1531</v>
      </c>
      <c r="G213" s="198" t="s">
        <v>45</v>
      </c>
      <c r="H213" s="199">
        <v>252</v>
      </c>
      <c r="I213" s="200"/>
      <c r="J213" s="200">
        <f>ROUND(I213*H213,2)</f>
        <v>0</v>
      </c>
      <c r="K213" s="201"/>
      <c r="L213" s="124"/>
      <c r="M213" s="202" t="s">
        <v>747</v>
      </c>
      <c r="N213" s="203" t="s">
        <v>764</v>
      </c>
      <c r="O213" s="204">
        <v>6.5000000000000002E-2</v>
      </c>
      <c r="P213" s="204">
        <f>O213*H213</f>
        <v>16.38</v>
      </c>
      <c r="Q213" s="204">
        <v>6.0000000000000002E-5</v>
      </c>
      <c r="R213" s="204">
        <f>Q213*H213</f>
        <v>1.512E-2</v>
      </c>
      <c r="S213" s="204">
        <v>0</v>
      </c>
      <c r="T213" s="205">
        <f>S213*H213</f>
        <v>0</v>
      </c>
      <c r="AR213" s="206" t="s">
        <v>818</v>
      </c>
      <c r="AT213" s="206" t="s">
        <v>815</v>
      </c>
      <c r="AU213" s="206" t="s">
        <v>739</v>
      </c>
      <c r="AY213" s="116" t="s">
        <v>811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16" t="s">
        <v>814</v>
      </c>
      <c r="BK213" s="207">
        <f>ROUND(I213*H213,2)</f>
        <v>0</v>
      </c>
      <c r="BL213" s="116" t="s">
        <v>818</v>
      </c>
      <c r="BM213" s="206" t="s">
        <v>1532</v>
      </c>
    </row>
    <row r="214" spans="2:65" s="123" customFormat="1" ht="21.75" customHeight="1">
      <c r="B214" s="194"/>
      <c r="C214" s="195" t="s">
        <v>1533</v>
      </c>
      <c r="D214" s="195" t="s">
        <v>815</v>
      </c>
      <c r="E214" s="196" t="s">
        <v>1534</v>
      </c>
      <c r="F214" s="197" t="s">
        <v>1535</v>
      </c>
      <c r="G214" s="198" t="s">
        <v>45</v>
      </c>
      <c r="H214" s="199">
        <v>42</v>
      </c>
      <c r="I214" s="200"/>
      <c r="J214" s="200">
        <f>ROUND(I214*H214,2)</f>
        <v>0</v>
      </c>
      <c r="K214" s="201"/>
      <c r="L214" s="124"/>
      <c r="M214" s="202" t="s">
        <v>747</v>
      </c>
      <c r="N214" s="203" t="s">
        <v>764</v>
      </c>
      <c r="O214" s="204">
        <v>0.57299999999999995</v>
      </c>
      <c r="P214" s="204">
        <f>O214*H214</f>
        <v>24.065999999999999</v>
      </c>
      <c r="Q214" s="204">
        <v>9.1000000000000004E-3</v>
      </c>
      <c r="R214" s="204">
        <f>Q214*H214</f>
        <v>0.38220000000000004</v>
      </c>
      <c r="S214" s="204">
        <v>0</v>
      </c>
      <c r="T214" s="205">
        <f>S214*H214</f>
        <v>0</v>
      </c>
      <c r="AR214" s="206" t="s">
        <v>818</v>
      </c>
      <c r="AT214" s="206" t="s">
        <v>815</v>
      </c>
      <c r="AU214" s="206" t="s">
        <v>739</v>
      </c>
      <c r="AY214" s="116" t="s">
        <v>811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116" t="s">
        <v>814</v>
      </c>
      <c r="BK214" s="207">
        <f>ROUND(I214*H214,2)</f>
        <v>0</v>
      </c>
      <c r="BL214" s="116" t="s">
        <v>818</v>
      </c>
      <c r="BM214" s="206" t="s">
        <v>1536</v>
      </c>
    </row>
    <row r="215" spans="2:65" s="123" customFormat="1" ht="24">
      <c r="B215" s="124"/>
      <c r="D215" s="208" t="s">
        <v>820</v>
      </c>
      <c r="F215" s="209" t="s">
        <v>1537</v>
      </c>
      <c r="L215" s="124"/>
      <c r="M215" s="210"/>
      <c r="T215" s="211"/>
      <c r="AT215" s="116" t="s">
        <v>820</v>
      </c>
      <c r="AU215" s="116" t="s">
        <v>739</v>
      </c>
    </row>
    <row r="216" spans="2:65" s="123" customFormat="1" ht="16.5" customHeight="1">
      <c r="B216" s="194"/>
      <c r="C216" s="195" t="s">
        <v>1538</v>
      </c>
      <c r="D216" s="195" t="s">
        <v>815</v>
      </c>
      <c r="E216" s="196" t="s">
        <v>1539</v>
      </c>
      <c r="F216" s="197" t="s">
        <v>1540</v>
      </c>
      <c r="G216" s="198" t="s">
        <v>45</v>
      </c>
      <c r="H216" s="199">
        <v>94</v>
      </c>
      <c r="I216" s="200"/>
      <c r="J216" s="200">
        <f>ROUND(I216*H216,2)</f>
        <v>0</v>
      </c>
      <c r="K216" s="201"/>
      <c r="L216" s="124"/>
      <c r="M216" s="202" t="s">
        <v>747</v>
      </c>
      <c r="N216" s="203" t="s">
        <v>764</v>
      </c>
      <c r="O216" s="204">
        <v>0.39600000000000002</v>
      </c>
      <c r="P216" s="204">
        <f>O216*H216</f>
        <v>37.224000000000004</v>
      </c>
      <c r="Q216" s="204">
        <v>1E-4</v>
      </c>
      <c r="R216" s="204">
        <f>Q216*H216</f>
        <v>9.4000000000000004E-3</v>
      </c>
      <c r="S216" s="204">
        <v>0</v>
      </c>
      <c r="T216" s="205">
        <f>S216*H216</f>
        <v>0</v>
      </c>
      <c r="AR216" s="206" t="s">
        <v>818</v>
      </c>
      <c r="AT216" s="206" t="s">
        <v>815</v>
      </c>
      <c r="AU216" s="206" t="s">
        <v>739</v>
      </c>
      <c r="AY216" s="116" t="s">
        <v>811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16" t="s">
        <v>814</v>
      </c>
      <c r="BK216" s="207">
        <f>ROUND(I216*H216,2)</f>
        <v>0</v>
      </c>
      <c r="BL216" s="116" t="s">
        <v>818</v>
      </c>
      <c r="BM216" s="206" t="s">
        <v>1541</v>
      </c>
    </row>
    <row r="217" spans="2:65" s="123" customFormat="1" ht="24">
      <c r="B217" s="124"/>
      <c r="D217" s="208" t="s">
        <v>820</v>
      </c>
      <c r="F217" s="209" t="s">
        <v>1542</v>
      </c>
      <c r="L217" s="124"/>
      <c r="M217" s="210"/>
      <c r="T217" s="211"/>
      <c r="AT217" s="116" t="s">
        <v>820</v>
      </c>
      <c r="AU217" s="116" t="s">
        <v>739</v>
      </c>
    </row>
    <row r="218" spans="2:65" s="123" customFormat="1" ht="16.5" customHeight="1">
      <c r="B218" s="194"/>
      <c r="C218" s="195" t="s">
        <v>1305</v>
      </c>
      <c r="D218" s="195" t="s">
        <v>815</v>
      </c>
      <c r="E218" s="196" t="s">
        <v>1543</v>
      </c>
      <c r="F218" s="197" t="s">
        <v>1544</v>
      </c>
      <c r="G218" s="198" t="s">
        <v>45</v>
      </c>
      <c r="H218" s="199">
        <v>252</v>
      </c>
      <c r="I218" s="200"/>
      <c r="J218" s="200">
        <f>ROUND(I218*H218,2)</f>
        <v>0</v>
      </c>
      <c r="K218" s="201"/>
      <c r="L218" s="124"/>
      <c r="M218" s="202" t="s">
        <v>747</v>
      </c>
      <c r="N218" s="203" t="s">
        <v>764</v>
      </c>
      <c r="O218" s="204">
        <v>0.374</v>
      </c>
      <c r="P218" s="204">
        <f>O218*H218</f>
        <v>94.248000000000005</v>
      </c>
      <c r="Q218" s="204">
        <v>1.2E-4</v>
      </c>
      <c r="R218" s="204">
        <f>Q218*H218</f>
        <v>3.024E-2</v>
      </c>
      <c r="S218" s="204">
        <v>0</v>
      </c>
      <c r="T218" s="205">
        <f>S218*H218</f>
        <v>0</v>
      </c>
      <c r="AR218" s="206" t="s">
        <v>818</v>
      </c>
      <c r="AT218" s="206" t="s">
        <v>815</v>
      </c>
      <c r="AU218" s="206" t="s">
        <v>739</v>
      </c>
      <c r="AY218" s="116" t="s">
        <v>811</v>
      </c>
      <c r="BE218" s="207">
        <f>IF(N218="základní",J218,0)</f>
        <v>0</v>
      </c>
      <c r="BF218" s="207">
        <f>IF(N218="snížená",J218,0)</f>
        <v>0</v>
      </c>
      <c r="BG218" s="207">
        <f>IF(N218="zákl. přenesená",J218,0)</f>
        <v>0</v>
      </c>
      <c r="BH218" s="207">
        <f>IF(N218="sníž. přenesená",J218,0)</f>
        <v>0</v>
      </c>
      <c r="BI218" s="207">
        <f>IF(N218="nulová",J218,0)</f>
        <v>0</v>
      </c>
      <c r="BJ218" s="116" t="s">
        <v>814</v>
      </c>
      <c r="BK218" s="207">
        <f>ROUND(I218*H218,2)</f>
        <v>0</v>
      </c>
      <c r="BL218" s="116" t="s">
        <v>818</v>
      </c>
      <c r="BM218" s="206" t="s">
        <v>1545</v>
      </c>
    </row>
    <row r="219" spans="2:65" s="123" customFormat="1" ht="24">
      <c r="B219" s="124"/>
      <c r="D219" s="208" t="s">
        <v>820</v>
      </c>
      <c r="F219" s="209" t="s">
        <v>1546</v>
      </c>
      <c r="L219" s="124"/>
      <c r="M219" s="210"/>
      <c r="T219" s="211"/>
      <c r="AT219" s="116" t="s">
        <v>820</v>
      </c>
      <c r="AU219" s="116" t="s">
        <v>739</v>
      </c>
    </row>
    <row r="220" spans="2:65" s="123" customFormat="1" ht="16.5" customHeight="1">
      <c r="B220" s="194"/>
      <c r="C220" s="212" t="s">
        <v>1259</v>
      </c>
      <c r="D220" s="212" t="s">
        <v>826</v>
      </c>
      <c r="E220" s="213" t="s">
        <v>1547</v>
      </c>
      <c r="F220" s="214" t="s">
        <v>1548</v>
      </c>
      <c r="G220" s="215" t="s">
        <v>84</v>
      </c>
      <c r="H220" s="216">
        <v>2350</v>
      </c>
      <c r="I220" s="217"/>
      <c r="J220" s="217">
        <f>ROUND(I220*H220,2)</f>
        <v>0</v>
      </c>
      <c r="K220" s="218"/>
      <c r="L220" s="219"/>
      <c r="M220" s="220" t="s">
        <v>747</v>
      </c>
      <c r="N220" s="221" t="s">
        <v>764</v>
      </c>
      <c r="O220" s="204">
        <v>0</v>
      </c>
      <c r="P220" s="204">
        <f>O220*H220</f>
        <v>0</v>
      </c>
      <c r="Q220" s="204">
        <v>5.0000000000000002E-5</v>
      </c>
      <c r="R220" s="204">
        <f>Q220*H220</f>
        <v>0.11750000000000001</v>
      </c>
      <c r="S220" s="204">
        <v>0</v>
      </c>
      <c r="T220" s="205">
        <f>S220*H220</f>
        <v>0</v>
      </c>
      <c r="AR220" s="206" t="s">
        <v>829</v>
      </c>
      <c r="AT220" s="206" t="s">
        <v>826</v>
      </c>
      <c r="AU220" s="206" t="s">
        <v>739</v>
      </c>
      <c r="AY220" s="116" t="s">
        <v>811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16" t="s">
        <v>814</v>
      </c>
      <c r="BK220" s="207">
        <f>ROUND(I220*H220,2)</f>
        <v>0</v>
      </c>
      <c r="BL220" s="116" t="s">
        <v>818</v>
      </c>
      <c r="BM220" s="206" t="s">
        <v>1549</v>
      </c>
    </row>
    <row r="221" spans="2:65" s="123" customFormat="1" ht="24.25" customHeight="1">
      <c r="B221" s="194"/>
      <c r="C221" s="212" t="s">
        <v>1267</v>
      </c>
      <c r="D221" s="212" t="s">
        <v>826</v>
      </c>
      <c r="E221" s="213" t="s">
        <v>1550</v>
      </c>
      <c r="F221" s="214" t="s">
        <v>1551</v>
      </c>
      <c r="G221" s="215" t="s">
        <v>1552</v>
      </c>
      <c r="H221" s="216">
        <v>420</v>
      </c>
      <c r="I221" s="217"/>
      <c r="J221" s="217">
        <f>ROUND(I221*H221,2)</f>
        <v>0</v>
      </c>
      <c r="K221" s="218"/>
      <c r="L221" s="219"/>
      <c r="M221" s="220" t="s">
        <v>747</v>
      </c>
      <c r="N221" s="221" t="s">
        <v>764</v>
      </c>
      <c r="O221" s="204">
        <v>0</v>
      </c>
      <c r="P221" s="204">
        <f>O221*H221</f>
        <v>0</v>
      </c>
      <c r="Q221" s="204">
        <v>5.0000000000000002E-5</v>
      </c>
      <c r="R221" s="204">
        <f>Q221*H221</f>
        <v>2.1000000000000001E-2</v>
      </c>
      <c r="S221" s="204">
        <v>0</v>
      </c>
      <c r="T221" s="205">
        <f>S221*H221</f>
        <v>0</v>
      </c>
      <c r="AR221" s="206" t="s">
        <v>829</v>
      </c>
      <c r="AT221" s="206" t="s">
        <v>826</v>
      </c>
      <c r="AU221" s="206" t="s">
        <v>739</v>
      </c>
      <c r="AY221" s="116" t="s">
        <v>811</v>
      </c>
      <c r="BE221" s="207">
        <f>IF(N221="základní",J221,0)</f>
        <v>0</v>
      </c>
      <c r="BF221" s="207">
        <f>IF(N221="snížená",J221,0)</f>
        <v>0</v>
      </c>
      <c r="BG221" s="207">
        <f>IF(N221="zákl. přenesená",J221,0)</f>
        <v>0</v>
      </c>
      <c r="BH221" s="207">
        <f>IF(N221="sníž. přenesená",J221,0)</f>
        <v>0</v>
      </c>
      <c r="BI221" s="207">
        <f>IF(N221="nulová",J221,0)</f>
        <v>0</v>
      </c>
      <c r="BJ221" s="116" t="s">
        <v>814</v>
      </c>
      <c r="BK221" s="207">
        <f>ROUND(I221*H221,2)</f>
        <v>0</v>
      </c>
      <c r="BL221" s="116" t="s">
        <v>818</v>
      </c>
      <c r="BM221" s="206" t="s">
        <v>1553</v>
      </c>
    </row>
    <row r="222" spans="2:65" s="123" customFormat="1" ht="16.5" customHeight="1">
      <c r="B222" s="194"/>
      <c r="C222" s="195" t="s">
        <v>1103</v>
      </c>
      <c r="D222" s="195" t="s">
        <v>815</v>
      </c>
      <c r="E222" s="196" t="s">
        <v>1554</v>
      </c>
      <c r="F222" s="197" t="s">
        <v>1555</v>
      </c>
      <c r="G222" s="198" t="s">
        <v>4</v>
      </c>
      <c r="H222" s="199">
        <v>3.944</v>
      </c>
      <c r="I222" s="200"/>
      <c r="J222" s="200">
        <f>ROUND(I222*H222,2)</f>
        <v>0</v>
      </c>
      <c r="K222" s="201"/>
      <c r="L222" s="124"/>
      <c r="M222" s="202" t="s">
        <v>747</v>
      </c>
      <c r="N222" s="203" t="s">
        <v>764</v>
      </c>
      <c r="O222" s="204">
        <v>2.202</v>
      </c>
      <c r="P222" s="204">
        <f>O222*H222</f>
        <v>8.6846879999999995</v>
      </c>
      <c r="Q222" s="204">
        <v>0</v>
      </c>
      <c r="R222" s="204">
        <f>Q222*H222</f>
        <v>0</v>
      </c>
      <c r="S222" s="204">
        <v>0</v>
      </c>
      <c r="T222" s="205">
        <f>S222*H222</f>
        <v>0</v>
      </c>
      <c r="AR222" s="206" t="s">
        <v>818</v>
      </c>
      <c r="AT222" s="206" t="s">
        <v>815</v>
      </c>
      <c r="AU222" s="206" t="s">
        <v>739</v>
      </c>
      <c r="AY222" s="116" t="s">
        <v>811</v>
      </c>
      <c r="BE222" s="207">
        <f>IF(N222="základní",J222,0)</f>
        <v>0</v>
      </c>
      <c r="BF222" s="207">
        <f>IF(N222="snížená",J222,0)</f>
        <v>0</v>
      </c>
      <c r="BG222" s="207">
        <f>IF(N222="zákl. přenesená",J222,0)</f>
        <v>0</v>
      </c>
      <c r="BH222" s="207">
        <f>IF(N222="sníž. přenesená",J222,0)</f>
        <v>0</v>
      </c>
      <c r="BI222" s="207">
        <f>IF(N222="nulová",J222,0)</f>
        <v>0</v>
      </c>
      <c r="BJ222" s="116" t="s">
        <v>814</v>
      </c>
      <c r="BK222" s="207">
        <f>ROUND(I222*H222,2)</f>
        <v>0</v>
      </c>
      <c r="BL222" s="116" t="s">
        <v>818</v>
      </c>
      <c r="BM222" s="206" t="s">
        <v>1556</v>
      </c>
    </row>
    <row r="223" spans="2:65" s="182" customFormat="1" ht="22.75" customHeight="1">
      <c r="B223" s="183"/>
      <c r="D223" s="184" t="s">
        <v>807</v>
      </c>
      <c r="E223" s="192" t="s">
        <v>1303</v>
      </c>
      <c r="F223" s="192" t="s">
        <v>1304</v>
      </c>
      <c r="J223" s="193">
        <f>BK223</f>
        <v>0</v>
      </c>
      <c r="L223" s="183"/>
      <c r="M223" s="187"/>
      <c r="P223" s="188">
        <f>SUM(P224:P225)</f>
        <v>5.17</v>
      </c>
      <c r="R223" s="188">
        <f>SUM(R224:R225)</f>
        <v>3.7499999999999999E-3</v>
      </c>
      <c r="T223" s="189">
        <f>SUM(T224:T225)</f>
        <v>0</v>
      </c>
      <c r="AR223" s="184" t="s">
        <v>739</v>
      </c>
      <c r="AT223" s="190" t="s">
        <v>807</v>
      </c>
      <c r="AU223" s="190" t="s">
        <v>814</v>
      </c>
      <c r="AY223" s="184" t="s">
        <v>811</v>
      </c>
      <c r="BK223" s="191">
        <f>SUM(BK224:BK225)</f>
        <v>0</v>
      </c>
    </row>
    <row r="224" spans="2:65" s="123" customFormat="1" ht="16.5" customHeight="1">
      <c r="B224" s="194"/>
      <c r="C224" s="195" t="s">
        <v>875</v>
      </c>
      <c r="D224" s="195" t="s">
        <v>815</v>
      </c>
      <c r="E224" s="196" t="s">
        <v>1306</v>
      </c>
      <c r="F224" s="197" t="s">
        <v>1307</v>
      </c>
      <c r="G224" s="198" t="s">
        <v>84</v>
      </c>
      <c r="H224" s="199">
        <v>175</v>
      </c>
      <c r="I224" s="200"/>
      <c r="J224" s="200">
        <f>ROUND(I224*H224,2)</f>
        <v>0</v>
      </c>
      <c r="K224" s="201"/>
      <c r="L224" s="124"/>
      <c r="M224" s="202" t="s">
        <v>747</v>
      </c>
      <c r="N224" s="203" t="s">
        <v>764</v>
      </c>
      <c r="O224" s="204">
        <v>2.8000000000000001E-2</v>
      </c>
      <c r="P224" s="204">
        <f>O224*H224</f>
        <v>4.9000000000000004</v>
      </c>
      <c r="Q224" s="204">
        <v>2.0000000000000002E-5</v>
      </c>
      <c r="R224" s="204">
        <f>Q224*H224</f>
        <v>3.5000000000000001E-3</v>
      </c>
      <c r="S224" s="204">
        <v>0</v>
      </c>
      <c r="T224" s="205">
        <f>S224*H224</f>
        <v>0</v>
      </c>
      <c r="AR224" s="206" t="s">
        <v>818</v>
      </c>
      <c r="AT224" s="206" t="s">
        <v>815</v>
      </c>
      <c r="AU224" s="206" t="s">
        <v>739</v>
      </c>
      <c r="AY224" s="116" t="s">
        <v>811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16" t="s">
        <v>814</v>
      </c>
      <c r="BK224" s="207">
        <f>ROUND(I224*H224,2)</f>
        <v>0</v>
      </c>
      <c r="BL224" s="116" t="s">
        <v>818</v>
      </c>
      <c r="BM224" s="206" t="s">
        <v>1557</v>
      </c>
    </row>
    <row r="225" spans="2:65" s="123" customFormat="1" ht="16.5" customHeight="1">
      <c r="B225" s="194"/>
      <c r="C225" s="195" t="s">
        <v>880</v>
      </c>
      <c r="D225" s="195" t="s">
        <v>815</v>
      </c>
      <c r="E225" s="196" t="s">
        <v>1310</v>
      </c>
      <c r="F225" s="197" t="s">
        <v>1311</v>
      </c>
      <c r="G225" s="198" t="s">
        <v>84</v>
      </c>
      <c r="H225" s="199">
        <v>5</v>
      </c>
      <c r="I225" s="200"/>
      <c r="J225" s="200">
        <f>ROUND(I225*H225,2)</f>
        <v>0</v>
      </c>
      <c r="K225" s="201"/>
      <c r="L225" s="124"/>
      <c r="M225" s="202" t="s">
        <v>747</v>
      </c>
      <c r="N225" s="203" t="s">
        <v>764</v>
      </c>
      <c r="O225" s="204">
        <v>5.3999999999999999E-2</v>
      </c>
      <c r="P225" s="204">
        <f>O225*H225</f>
        <v>0.27</v>
      </c>
      <c r="Q225" s="204">
        <v>5.0000000000000002E-5</v>
      </c>
      <c r="R225" s="204">
        <f>Q225*H225</f>
        <v>2.5000000000000001E-4</v>
      </c>
      <c r="S225" s="204">
        <v>0</v>
      </c>
      <c r="T225" s="205">
        <f>S225*H225</f>
        <v>0</v>
      </c>
      <c r="AR225" s="206" t="s">
        <v>818</v>
      </c>
      <c r="AT225" s="206" t="s">
        <v>815</v>
      </c>
      <c r="AU225" s="206" t="s">
        <v>739</v>
      </c>
      <c r="AY225" s="116" t="s">
        <v>811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16" t="s">
        <v>814</v>
      </c>
      <c r="BK225" s="207">
        <f>ROUND(I225*H225,2)</f>
        <v>0</v>
      </c>
      <c r="BL225" s="116" t="s">
        <v>818</v>
      </c>
      <c r="BM225" s="206" t="s">
        <v>1558</v>
      </c>
    </row>
    <row r="226" spans="2:65" s="182" customFormat="1" ht="26" customHeight="1">
      <c r="B226" s="183"/>
      <c r="D226" s="184" t="s">
        <v>807</v>
      </c>
      <c r="E226" s="185" t="s">
        <v>1313</v>
      </c>
      <c r="F226" s="185" t="s">
        <v>1314</v>
      </c>
      <c r="J226" s="186">
        <f>BK226</f>
        <v>0</v>
      </c>
      <c r="L226" s="183"/>
      <c r="M226" s="187"/>
      <c r="P226" s="188">
        <f>SUM(P227:P230)</f>
        <v>80</v>
      </c>
      <c r="R226" s="188">
        <f>SUM(R227:R230)</f>
        <v>0</v>
      </c>
      <c r="T226" s="189">
        <f>SUM(T227:T230)</f>
        <v>0</v>
      </c>
      <c r="AR226" s="184" t="s">
        <v>832</v>
      </c>
      <c r="AT226" s="190" t="s">
        <v>807</v>
      </c>
      <c r="AU226" s="190" t="s">
        <v>810</v>
      </c>
      <c r="AY226" s="184" t="s">
        <v>811</v>
      </c>
      <c r="BK226" s="191">
        <f>SUM(BK227:BK230)</f>
        <v>0</v>
      </c>
    </row>
    <row r="227" spans="2:65" s="123" customFormat="1" ht="16.5" customHeight="1">
      <c r="B227" s="194"/>
      <c r="C227" s="195" t="s">
        <v>818</v>
      </c>
      <c r="D227" s="195" t="s">
        <v>815</v>
      </c>
      <c r="E227" s="196" t="s">
        <v>1559</v>
      </c>
      <c r="F227" s="197" t="s">
        <v>1560</v>
      </c>
      <c r="G227" s="198" t="s">
        <v>1318</v>
      </c>
      <c r="H227" s="199">
        <v>6</v>
      </c>
      <c r="I227" s="200"/>
      <c r="J227" s="200">
        <f>ROUND(I227*H227,2)</f>
        <v>0</v>
      </c>
      <c r="K227" s="201"/>
      <c r="L227" s="124"/>
      <c r="M227" s="202" t="s">
        <v>747</v>
      </c>
      <c r="N227" s="203" t="s">
        <v>764</v>
      </c>
      <c r="O227" s="204">
        <v>1</v>
      </c>
      <c r="P227" s="204">
        <f>O227*H227</f>
        <v>6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AR227" s="206" t="s">
        <v>1319</v>
      </c>
      <c r="AT227" s="206" t="s">
        <v>815</v>
      </c>
      <c r="AU227" s="206" t="s">
        <v>814</v>
      </c>
      <c r="AY227" s="116" t="s">
        <v>811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16" t="s">
        <v>814</v>
      </c>
      <c r="BK227" s="207">
        <f>ROUND(I227*H227,2)</f>
        <v>0</v>
      </c>
      <c r="BL227" s="116" t="s">
        <v>1319</v>
      </c>
      <c r="BM227" s="206" t="s">
        <v>1561</v>
      </c>
    </row>
    <row r="228" spans="2:65" s="123" customFormat="1" ht="24.25" customHeight="1">
      <c r="B228" s="194"/>
      <c r="C228" s="195" t="s">
        <v>891</v>
      </c>
      <c r="D228" s="195" t="s">
        <v>815</v>
      </c>
      <c r="E228" s="196" t="s">
        <v>1562</v>
      </c>
      <c r="F228" s="197" t="s">
        <v>1563</v>
      </c>
      <c r="G228" s="198" t="s">
        <v>1318</v>
      </c>
      <c r="H228" s="199">
        <v>72</v>
      </c>
      <c r="I228" s="200"/>
      <c r="J228" s="200">
        <f>ROUND(I228*H228,2)</f>
        <v>0</v>
      </c>
      <c r="K228" s="201"/>
      <c r="L228" s="124"/>
      <c r="M228" s="202" t="s">
        <v>747</v>
      </c>
      <c r="N228" s="203" t="s">
        <v>764</v>
      </c>
      <c r="O228" s="204">
        <v>1</v>
      </c>
      <c r="P228" s="204">
        <f>O228*H228</f>
        <v>72</v>
      </c>
      <c r="Q228" s="204">
        <v>0</v>
      </c>
      <c r="R228" s="204">
        <f>Q228*H228</f>
        <v>0</v>
      </c>
      <c r="S228" s="204">
        <v>0</v>
      </c>
      <c r="T228" s="205">
        <f>S228*H228</f>
        <v>0</v>
      </c>
      <c r="AR228" s="206" t="s">
        <v>1319</v>
      </c>
      <c r="AT228" s="206" t="s">
        <v>815</v>
      </c>
      <c r="AU228" s="206" t="s">
        <v>814</v>
      </c>
      <c r="AY228" s="116" t="s">
        <v>811</v>
      </c>
      <c r="BE228" s="207">
        <f>IF(N228="základní",J228,0)</f>
        <v>0</v>
      </c>
      <c r="BF228" s="207">
        <f>IF(N228="snížená",J228,0)</f>
        <v>0</v>
      </c>
      <c r="BG228" s="207">
        <f>IF(N228="zákl. přenesená",J228,0)</f>
        <v>0</v>
      </c>
      <c r="BH228" s="207">
        <f>IF(N228="sníž. přenesená",J228,0)</f>
        <v>0</v>
      </c>
      <c r="BI228" s="207">
        <f>IF(N228="nulová",J228,0)</f>
        <v>0</v>
      </c>
      <c r="BJ228" s="116" t="s">
        <v>814</v>
      </c>
      <c r="BK228" s="207">
        <f>ROUND(I228*H228,2)</f>
        <v>0</v>
      </c>
      <c r="BL228" s="116" t="s">
        <v>1319</v>
      </c>
      <c r="BM228" s="206" t="s">
        <v>1564</v>
      </c>
    </row>
    <row r="229" spans="2:65" s="123" customFormat="1" ht="16.5" customHeight="1">
      <c r="B229" s="194"/>
      <c r="C229" s="195" t="s">
        <v>895</v>
      </c>
      <c r="D229" s="195" t="s">
        <v>815</v>
      </c>
      <c r="E229" s="196" t="s">
        <v>1334</v>
      </c>
      <c r="F229" s="197" t="s">
        <v>1339</v>
      </c>
      <c r="G229" s="198" t="s">
        <v>878</v>
      </c>
      <c r="H229" s="199">
        <v>1</v>
      </c>
      <c r="I229" s="200"/>
      <c r="J229" s="200">
        <f>ROUND(I229*H229,2)</f>
        <v>0</v>
      </c>
      <c r="K229" s="201"/>
      <c r="L229" s="124"/>
      <c r="M229" s="202" t="s">
        <v>747</v>
      </c>
      <c r="N229" s="203" t="s">
        <v>764</v>
      </c>
      <c r="O229" s="204">
        <v>1</v>
      </c>
      <c r="P229" s="204">
        <f>O229*H229</f>
        <v>1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AR229" s="206" t="s">
        <v>1319</v>
      </c>
      <c r="AT229" s="206" t="s">
        <v>815</v>
      </c>
      <c r="AU229" s="206" t="s">
        <v>814</v>
      </c>
      <c r="AY229" s="116" t="s">
        <v>811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16" t="s">
        <v>814</v>
      </c>
      <c r="BK229" s="207">
        <f>ROUND(I229*H229,2)</f>
        <v>0</v>
      </c>
      <c r="BL229" s="116" t="s">
        <v>1319</v>
      </c>
      <c r="BM229" s="206" t="s">
        <v>1565</v>
      </c>
    </row>
    <row r="230" spans="2:65" s="123" customFormat="1" ht="25" customHeight="1">
      <c r="B230" s="194"/>
      <c r="C230" s="195" t="s">
        <v>1219</v>
      </c>
      <c r="D230" s="195" t="s">
        <v>815</v>
      </c>
      <c r="E230" s="196" t="s">
        <v>1338</v>
      </c>
      <c r="F230" s="197" t="s">
        <v>1566</v>
      </c>
      <c r="G230" s="198" t="s">
        <v>878</v>
      </c>
      <c r="H230" s="199">
        <v>1</v>
      </c>
      <c r="I230" s="200"/>
      <c r="J230" s="200">
        <f>ROUND(I230*H230,2)</f>
        <v>0</v>
      </c>
      <c r="K230" s="201"/>
      <c r="L230" s="124"/>
      <c r="M230" s="202" t="s">
        <v>747</v>
      </c>
      <c r="N230" s="203" t="s">
        <v>764</v>
      </c>
      <c r="O230" s="204">
        <v>1</v>
      </c>
      <c r="P230" s="204">
        <f>O230*H230</f>
        <v>1</v>
      </c>
      <c r="Q230" s="204">
        <v>0</v>
      </c>
      <c r="R230" s="204">
        <f>Q230*H230</f>
        <v>0</v>
      </c>
      <c r="S230" s="204">
        <v>0</v>
      </c>
      <c r="T230" s="205">
        <f>S230*H230</f>
        <v>0</v>
      </c>
      <c r="AR230" s="206" t="s">
        <v>1319</v>
      </c>
      <c r="AT230" s="206" t="s">
        <v>815</v>
      </c>
      <c r="AU230" s="206" t="s">
        <v>814</v>
      </c>
      <c r="AY230" s="116" t="s">
        <v>811</v>
      </c>
      <c r="BE230" s="207">
        <f>IF(N230="základní",J230,0)</f>
        <v>0</v>
      </c>
      <c r="BF230" s="207">
        <f>IF(N230="snížená",J230,0)</f>
        <v>0</v>
      </c>
      <c r="BG230" s="207">
        <f>IF(N230="zákl. přenesená",J230,0)</f>
        <v>0</v>
      </c>
      <c r="BH230" s="207">
        <f>IF(N230="sníž. přenesená",J230,0)</f>
        <v>0</v>
      </c>
      <c r="BI230" s="207">
        <f>IF(N230="nulová",J230,0)</f>
        <v>0</v>
      </c>
      <c r="BJ230" s="116" t="s">
        <v>814</v>
      </c>
      <c r="BK230" s="207">
        <f>ROUND(I230*H230,2)</f>
        <v>0</v>
      </c>
      <c r="BL230" s="116" t="s">
        <v>1319</v>
      </c>
      <c r="BM230" s="206" t="s">
        <v>1567</v>
      </c>
    </row>
    <row r="231" spans="2:65" s="182" customFormat="1" ht="26" customHeight="1">
      <c r="B231" s="183"/>
      <c r="D231" s="184" t="s">
        <v>807</v>
      </c>
      <c r="E231" s="185" t="s">
        <v>1568</v>
      </c>
      <c r="F231" s="185" t="s">
        <v>1569</v>
      </c>
      <c r="J231" s="186">
        <f>BK231</f>
        <v>0</v>
      </c>
      <c r="L231" s="183"/>
      <c r="M231" s="187"/>
      <c r="P231" s="188">
        <f>P232</f>
        <v>1</v>
      </c>
      <c r="R231" s="188">
        <f>R232</f>
        <v>0</v>
      </c>
      <c r="T231" s="189">
        <f>T232</f>
        <v>0</v>
      </c>
      <c r="AR231" s="184" t="s">
        <v>836</v>
      </c>
      <c r="AT231" s="190" t="s">
        <v>807</v>
      </c>
      <c r="AU231" s="190" t="s">
        <v>810</v>
      </c>
      <c r="AY231" s="184" t="s">
        <v>811</v>
      </c>
      <c r="BK231" s="191">
        <f>BK232</f>
        <v>0</v>
      </c>
    </row>
    <row r="232" spans="2:65" s="182" customFormat="1" ht="22.75" customHeight="1">
      <c r="B232" s="183"/>
      <c r="D232" s="184" t="s">
        <v>807</v>
      </c>
      <c r="E232" s="192" t="s">
        <v>1570</v>
      </c>
      <c r="F232" s="192" t="s">
        <v>1571</v>
      </c>
      <c r="J232" s="193">
        <f>BK232</f>
        <v>0</v>
      </c>
      <c r="L232" s="183"/>
      <c r="M232" s="187"/>
      <c r="P232" s="188">
        <f>SUM(P233:P234)</f>
        <v>1</v>
      </c>
      <c r="R232" s="188">
        <f>SUM(R233:R234)</f>
        <v>0</v>
      </c>
      <c r="T232" s="189">
        <f>SUM(T233:T234)</f>
        <v>0</v>
      </c>
      <c r="AR232" s="184" t="s">
        <v>836</v>
      </c>
      <c r="AT232" s="190" t="s">
        <v>807</v>
      </c>
      <c r="AU232" s="190" t="s">
        <v>814</v>
      </c>
      <c r="AY232" s="184" t="s">
        <v>811</v>
      </c>
      <c r="BK232" s="191">
        <f>SUM(BK233:BK234)</f>
        <v>0</v>
      </c>
    </row>
    <row r="233" spans="2:65" s="123" customFormat="1" ht="18" customHeight="1">
      <c r="B233" s="194"/>
      <c r="C233" s="195" t="s">
        <v>1223</v>
      </c>
      <c r="D233" s="195" t="s">
        <v>815</v>
      </c>
      <c r="E233" s="196" t="s">
        <v>1572</v>
      </c>
      <c r="F233" s="404" t="s">
        <v>1573</v>
      </c>
      <c r="G233" s="198" t="s">
        <v>878</v>
      </c>
      <c r="H233" s="199">
        <v>1</v>
      </c>
      <c r="I233" s="200"/>
      <c r="J233" s="200">
        <f>ROUND(I233*H233,2)</f>
        <v>0</v>
      </c>
      <c r="K233" s="201"/>
      <c r="L233" s="124"/>
      <c r="M233" s="202" t="s">
        <v>747</v>
      </c>
      <c r="N233" s="203" t="s">
        <v>764</v>
      </c>
      <c r="O233" s="204">
        <v>1</v>
      </c>
      <c r="P233" s="204">
        <f>O233*H233</f>
        <v>1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AR233" s="206" t="s">
        <v>1319</v>
      </c>
      <c r="AT233" s="206" t="s">
        <v>815</v>
      </c>
      <c r="AU233" s="206" t="s">
        <v>739</v>
      </c>
      <c r="AY233" s="116" t="s">
        <v>811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16" t="s">
        <v>814</v>
      </c>
      <c r="BK233" s="207">
        <f>ROUND(I233*H233,2)</f>
        <v>0</v>
      </c>
      <c r="BL233" s="116" t="s">
        <v>1319</v>
      </c>
      <c r="BM233" s="206" t="s">
        <v>1574</v>
      </c>
    </row>
    <row r="234" spans="2:65" s="123" customFormat="1" ht="16.5" customHeight="1">
      <c r="B234" s="194"/>
      <c r="C234" s="195" t="s">
        <v>1215</v>
      </c>
      <c r="D234" s="195" t="s">
        <v>815</v>
      </c>
      <c r="E234" s="196" t="s">
        <v>1575</v>
      </c>
      <c r="F234" s="197" t="s">
        <v>1576</v>
      </c>
      <c r="G234" s="198" t="s">
        <v>878</v>
      </c>
      <c r="H234" s="199">
        <v>1</v>
      </c>
      <c r="I234" s="910"/>
      <c r="J234" s="200">
        <f>ROUND(I234*H234,2)</f>
        <v>0</v>
      </c>
      <c r="K234" s="201"/>
      <c r="L234" s="124"/>
      <c r="M234" s="222" t="s">
        <v>747</v>
      </c>
      <c r="N234" s="223" t="s">
        <v>764</v>
      </c>
      <c r="O234" s="224">
        <v>0</v>
      </c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AR234" s="206" t="s">
        <v>1577</v>
      </c>
      <c r="AT234" s="206" t="s">
        <v>815</v>
      </c>
      <c r="AU234" s="206" t="s">
        <v>739</v>
      </c>
      <c r="AY234" s="116" t="s">
        <v>811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16" t="s">
        <v>814</v>
      </c>
      <c r="BK234" s="207">
        <f>ROUND(I234*H234,2)</f>
        <v>0</v>
      </c>
      <c r="BL234" s="116" t="s">
        <v>1577</v>
      </c>
      <c r="BM234" s="206" t="s">
        <v>1578</v>
      </c>
    </row>
    <row r="235" spans="2:65" s="123" customFormat="1" ht="7" customHeight="1">
      <c r="B235" s="150"/>
      <c r="C235" s="151"/>
      <c r="D235" s="151"/>
      <c r="E235" s="151"/>
      <c r="F235" s="151"/>
      <c r="G235" s="151"/>
      <c r="H235" s="151"/>
      <c r="I235" s="151"/>
      <c r="J235" s="151"/>
      <c r="K235" s="151"/>
      <c r="L235" s="124"/>
    </row>
  </sheetData>
  <autoFilter ref="C125:K234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2" right="0.18" top="0.39374999999999999" bottom="0.39374999999999999" header="0" footer="0"/>
  <pageSetup paperSize="9" scale="9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70CF0-31ED-493C-9C5D-1CE055741C76}">
  <sheetPr>
    <tabColor rgb="FF66FF66"/>
  </sheetPr>
  <dimension ref="A1:J427"/>
  <sheetViews>
    <sheetView showGridLines="0" topLeftCell="A385" zoomScaleSheetLayoutView="75" workbookViewId="0">
      <pane xSplit="21820" topLeftCell="G1"/>
      <selection activeCell="N388" sqref="N388"/>
      <selection pane="topRight" activeCell="G207" sqref="G207"/>
    </sheetView>
  </sheetViews>
  <sheetFormatPr baseColWidth="10" defaultColWidth="9" defaultRowHeight="13"/>
  <cols>
    <col min="1" max="1" width="4.5" style="508" customWidth="1"/>
    <col min="2" max="2" width="9.83203125" style="548" customWidth="1"/>
    <col min="3" max="3" width="62.5" style="226" customWidth="1"/>
    <col min="4" max="4" width="6.5" style="227" customWidth="1"/>
    <col min="5" max="5" width="7.33203125" style="227" customWidth="1"/>
    <col min="6" max="6" width="10.33203125" style="227" customWidth="1"/>
    <col min="7" max="7" width="9.5" style="227" customWidth="1"/>
    <col min="8" max="8" width="15.5" style="538" customWidth="1"/>
    <col min="9" max="9" width="8.1640625" style="434" customWidth="1"/>
    <col min="10" max="10" width="8.6640625" style="507" customWidth="1"/>
    <col min="11" max="245" width="9" style="226"/>
    <col min="246" max="246" width="0" style="226" hidden="1" customWidth="1"/>
    <col min="247" max="247" width="9.1640625" style="226" customWidth="1"/>
    <col min="248" max="248" width="7.5" style="226" customWidth="1"/>
    <col min="249" max="249" width="13.5" style="226" customWidth="1"/>
    <col min="250" max="250" width="12.1640625" style="226" customWidth="1"/>
    <col min="251" max="251" width="11.5" style="226" customWidth="1"/>
    <col min="252" max="254" width="12.6640625" style="226" customWidth="1"/>
    <col min="255" max="255" width="6.6640625" style="226" customWidth="1"/>
    <col min="256" max="256" width="4.33203125" style="226" customWidth="1"/>
    <col min="257" max="260" width="10.6640625" style="226" customWidth="1"/>
    <col min="261" max="501" width="9" style="226"/>
    <col min="502" max="502" width="0" style="226" hidden="1" customWidth="1"/>
    <col min="503" max="503" width="9.1640625" style="226" customWidth="1"/>
    <col min="504" max="504" width="7.5" style="226" customWidth="1"/>
    <col min="505" max="505" width="13.5" style="226" customWidth="1"/>
    <col min="506" max="506" width="12.1640625" style="226" customWidth="1"/>
    <col min="507" max="507" width="11.5" style="226" customWidth="1"/>
    <col min="508" max="510" width="12.6640625" style="226" customWidth="1"/>
    <col min="511" max="511" width="6.6640625" style="226" customWidth="1"/>
    <col min="512" max="512" width="4.33203125" style="226" customWidth="1"/>
    <col min="513" max="516" width="10.6640625" style="226" customWidth="1"/>
    <col min="517" max="757" width="9" style="226"/>
    <col min="758" max="758" width="0" style="226" hidden="1" customWidth="1"/>
    <col min="759" max="759" width="9.1640625" style="226" customWidth="1"/>
    <col min="760" max="760" width="7.5" style="226" customWidth="1"/>
    <col min="761" max="761" width="13.5" style="226" customWidth="1"/>
    <col min="762" max="762" width="12.1640625" style="226" customWidth="1"/>
    <col min="763" max="763" width="11.5" style="226" customWidth="1"/>
    <col min="764" max="766" width="12.6640625" style="226" customWidth="1"/>
    <col min="767" max="767" width="6.6640625" style="226" customWidth="1"/>
    <col min="768" max="768" width="4.33203125" style="226" customWidth="1"/>
    <col min="769" max="772" width="10.6640625" style="226" customWidth="1"/>
    <col min="773" max="1013" width="9" style="226"/>
    <col min="1014" max="1014" width="0" style="226" hidden="1" customWidth="1"/>
    <col min="1015" max="1015" width="9.1640625" style="226" customWidth="1"/>
    <col min="1016" max="1016" width="7.5" style="226" customWidth="1"/>
    <col min="1017" max="1017" width="13.5" style="226" customWidth="1"/>
    <col min="1018" max="1018" width="12.1640625" style="226" customWidth="1"/>
    <col min="1019" max="1019" width="11.5" style="226" customWidth="1"/>
    <col min="1020" max="1022" width="12.6640625" style="226" customWidth="1"/>
    <col min="1023" max="1023" width="6.6640625" style="226" customWidth="1"/>
    <col min="1024" max="1024" width="4.33203125" style="226" customWidth="1"/>
    <col min="1025" max="1028" width="10.6640625" style="226" customWidth="1"/>
    <col min="1029" max="1269" width="9" style="226"/>
    <col min="1270" max="1270" width="0" style="226" hidden="1" customWidth="1"/>
    <col min="1271" max="1271" width="9.1640625" style="226" customWidth="1"/>
    <col min="1272" max="1272" width="7.5" style="226" customWidth="1"/>
    <col min="1273" max="1273" width="13.5" style="226" customWidth="1"/>
    <col min="1274" max="1274" width="12.1640625" style="226" customWidth="1"/>
    <col min="1275" max="1275" width="11.5" style="226" customWidth="1"/>
    <col min="1276" max="1278" width="12.6640625" style="226" customWidth="1"/>
    <col min="1279" max="1279" width="6.6640625" style="226" customWidth="1"/>
    <col min="1280" max="1280" width="4.33203125" style="226" customWidth="1"/>
    <col min="1281" max="1284" width="10.6640625" style="226" customWidth="1"/>
    <col min="1285" max="1525" width="9" style="226"/>
    <col min="1526" max="1526" width="0" style="226" hidden="1" customWidth="1"/>
    <col min="1527" max="1527" width="9.1640625" style="226" customWidth="1"/>
    <col min="1528" max="1528" width="7.5" style="226" customWidth="1"/>
    <col min="1529" max="1529" width="13.5" style="226" customWidth="1"/>
    <col min="1530" max="1530" width="12.1640625" style="226" customWidth="1"/>
    <col min="1531" max="1531" width="11.5" style="226" customWidth="1"/>
    <col min="1532" max="1534" width="12.6640625" style="226" customWidth="1"/>
    <col min="1535" max="1535" width="6.6640625" style="226" customWidth="1"/>
    <col min="1536" max="1536" width="4.33203125" style="226" customWidth="1"/>
    <col min="1537" max="1540" width="10.6640625" style="226" customWidth="1"/>
    <col min="1541" max="1781" width="9" style="226"/>
    <col min="1782" max="1782" width="0" style="226" hidden="1" customWidth="1"/>
    <col min="1783" max="1783" width="9.1640625" style="226" customWidth="1"/>
    <col min="1784" max="1784" width="7.5" style="226" customWidth="1"/>
    <col min="1785" max="1785" width="13.5" style="226" customWidth="1"/>
    <col min="1786" max="1786" width="12.1640625" style="226" customWidth="1"/>
    <col min="1787" max="1787" width="11.5" style="226" customWidth="1"/>
    <col min="1788" max="1790" width="12.6640625" style="226" customWidth="1"/>
    <col min="1791" max="1791" width="6.6640625" style="226" customWidth="1"/>
    <col min="1792" max="1792" width="4.33203125" style="226" customWidth="1"/>
    <col min="1793" max="1796" width="10.6640625" style="226" customWidth="1"/>
    <col min="1797" max="2037" width="9" style="226"/>
    <col min="2038" max="2038" width="0" style="226" hidden="1" customWidth="1"/>
    <col min="2039" max="2039" width="9.1640625" style="226" customWidth="1"/>
    <col min="2040" max="2040" width="7.5" style="226" customWidth="1"/>
    <col min="2041" max="2041" width="13.5" style="226" customWidth="1"/>
    <col min="2042" max="2042" width="12.1640625" style="226" customWidth="1"/>
    <col min="2043" max="2043" width="11.5" style="226" customWidth="1"/>
    <col min="2044" max="2046" width="12.6640625" style="226" customWidth="1"/>
    <col min="2047" max="2047" width="6.6640625" style="226" customWidth="1"/>
    <col min="2048" max="2048" width="4.33203125" style="226" customWidth="1"/>
    <col min="2049" max="2052" width="10.6640625" style="226" customWidth="1"/>
    <col min="2053" max="2293" width="9" style="226"/>
    <col min="2294" max="2294" width="0" style="226" hidden="1" customWidth="1"/>
    <col min="2295" max="2295" width="9.1640625" style="226" customWidth="1"/>
    <col min="2296" max="2296" width="7.5" style="226" customWidth="1"/>
    <col min="2297" max="2297" width="13.5" style="226" customWidth="1"/>
    <col min="2298" max="2298" width="12.1640625" style="226" customWidth="1"/>
    <col min="2299" max="2299" width="11.5" style="226" customWidth="1"/>
    <col min="2300" max="2302" width="12.6640625" style="226" customWidth="1"/>
    <col min="2303" max="2303" width="6.6640625" style="226" customWidth="1"/>
    <col min="2304" max="2304" width="4.33203125" style="226" customWidth="1"/>
    <col min="2305" max="2308" width="10.6640625" style="226" customWidth="1"/>
    <col min="2309" max="2549" width="9" style="226"/>
    <col min="2550" max="2550" width="0" style="226" hidden="1" customWidth="1"/>
    <col min="2551" max="2551" width="9.1640625" style="226" customWidth="1"/>
    <col min="2552" max="2552" width="7.5" style="226" customWidth="1"/>
    <col min="2553" max="2553" width="13.5" style="226" customWidth="1"/>
    <col min="2554" max="2554" width="12.1640625" style="226" customWidth="1"/>
    <col min="2555" max="2555" width="11.5" style="226" customWidth="1"/>
    <col min="2556" max="2558" width="12.6640625" style="226" customWidth="1"/>
    <col min="2559" max="2559" width="6.6640625" style="226" customWidth="1"/>
    <col min="2560" max="2560" width="4.33203125" style="226" customWidth="1"/>
    <col min="2561" max="2564" width="10.6640625" style="226" customWidth="1"/>
    <col min="2565" max="2805" width="9" style="226"/>
    <col min="2806" max="2806" width="0" style="226" hidden="1" customWidth="1"/>
    <col min="2807" max="2807" width="9.1640625" style="226" customWidth="1"/>
    <col min="2808" max="2808" width="7.5" style="226" customWidth="1"/>
    <col min="2809" max="2809" width="13.5" style="226" customWidth="1"/>
    <col min="2810" max="2810" width="12.1640625" style="226" customWidth="1"/>
    <col min="2811" max="2811" width="11.5" style="226" customWidth="1"/>
    <col min="2812" max="2814" width="12.6640625" style="226" customWidth="1"/>
    <col min="2815" max="2815" width="6.6640625" style="226" customWidth="1"/>
    <col min="2816" max="2816" width="4.33203125" style="226" customWidth="1"/>
    <col min="2817" max="2820" width="10.6640625" style="226" customWidth="1"/>
    <col min="2821" max="3061" width="9" style="226"/>
    <col min="3062" max="3062" width="0" style="226" hidden="1" customWidth="1"/>
    <col min="3063" max="3063" width="9.1640625" style="226" customWidth="1"/>
    <col min="3064" max="3064" width="7.5" style="226" customWidth="1"/>
    <col min="3065" max="3065" width="13.5" style="226" customWidth="1"/>
    <col min="3066" max="3066" width="12.1640625" style="226" customWidth="1"/>
    <col min="3067" max="3067" width="11.5" style="226" customWidth="1"/>
    <col min="3068" max="3070" width="12.6640625" style="226" customWidth="1"/>
    <col min="3071" max="3071" width="6.6640625" style="226" customWidth="1"/>
    <col min="3072" max="3072" width="4.33203125" style="226" customWidth="1"/>
    <col min="3073" max="3076" width="10.6640625" style="226" customWidth="1"/>
    <col min="3077" max="3317" width="9" style="226"/>
    <col min="3318" max="3318" width="0" style="226" hidden="1" customWidth="1"/>
    <col min="3319" max="3319" width="9.1640625" style="226" customWidth="1"/>
    <col min="3320" max="3320" width="7.5" style="226" customWidth="1"/>
    <col min="3321" max="3321" width="13.5" style="226" customWidth="1"/>
    <col min="3322" max="3322" width="12.1640625" style="226" customWidth="1"/>
    <col min="3323" max="3323" width="11.5" style="226" customWidth="1"/>
    <col min="3324" max="3326" width="12.6640625" style="226" customWidth="1"/>
    <col min="3327" max="3327" width="6.6640625" style="226" customWidth="1"/>
    <col min="3328" max="3328" width="4.33203125" style="226" customWidth="1"/>
    <col min="3329" max="3332" width="10.6640625" style="226" customWidth="1"/>
    <col min="3333" max="3573" width="9" style="226"/>
    <col min="3574" max="3574" width="0" style="226" hidden="1" customWidth="1"/>
    <col min="3575" max="3575" width="9.1640625" style="226" customWidth="1"/>
    <col min="3576" max="3576" width="7.5" style="226" customWidth="1"/>
    <col min="3577" max="3577" width="13.5" style="226" customWidth="1"/>
    <col min="3578" max="3578" width="12.1640625" style="226" customWidth="1"/>
    <col min="3579" max="3579" width="11.5" style="226" customWidth="1"/>
    <col min="3580" max="3582" width="12.6640625" style="226" customWidth="1"/>
    <col min="3583" max="3583" width="6.6640625" style="226" customWidth="1"/>
    <col min="3584" max="3584" width="4.33203125" style="226" customWidth="1"/>
    <col min="3585" max="3588" width="10.6640625" style="226" customWidth="1"/>
    <col min="3589" max="3829" width="9" style="226"/>
    <col min="3830" max="3830" width="0" style="226" hidden="1" customWidth="1"/>
    <col min="3831" max="3831" width="9.1640625" style="226" customWidth="1"/>
    <col min="3832" max="3832" width="7.5" style="226" customWidth="1"/>
    <col min="3833" max="3833" width="13.5" style="226" customWidth="1"/>
    <col min="3834" max="3834" width="12.1640625" style="226" customWidth="1"/>
    <col min="3835" max="3835" width="11.5" style="226" customWidth="1"/>
    <col min="3836" max="3838" width="12.6640625" style="226" customWidth="1"/>
    <col min="3839" max="3839" width="6.6640625" style="226" customWidth="1"/>
    <col min="3840" max="3840" width="4.33203125" style="226" customWidth="1"/>
    <col min="3841" max="3844" width="10.6640625" style="226" customWidth="1"/>
    <col min="3845" max="4085" width="9" style="226"/>
    <col min="4086" max="4086" width="0" style="226" hidden="1" customWidth="1"/>
    <col min="4087" max="4087" width="9.1640625" style="226" customWidth="1"/>
    <col min="4088" max="4088" width="7.5" style="226" customWidth="1"/>
    <col min="4089" max="4089" width="13.5" style="226" customWidth="1"/>
    <col min="4090" max="4090" width="12.1640625" style="226" customWidth="1"/>
    <col min="4091" max="4091" width="11.5" style="226" customWidth="1"/>
    <col min="4092" max="4094" width="12.6640625" style="226" customWidth="1"/>
    <col min="4095" max="4095" width="6.6640625" style="226" customWidth="1"/>
    <col min="4096" max="4096" width="4.33203125" style="226" customWidth="1"/>
    <col min="4097" max="4100" width="10.6640625" style="226" customWidth="1"/>
    <col min="4101" max="4341" width="9" style="226"/>
    <col min="4342" max="4342" width="0" style="226" hidden="1" customWidth="1"/>
    <col min="4343" max="4343" width="9.1640625" style="226" customWidth="1"/>
    <col min="4344" max="4344" width="7.5" style="226" customWidth="1"/>
    <col min="4345" max="4345" width="13.5" style="226" customWidth="1"/>
    <col min="4346" max="4346" width="12.1640625" style="226" customWidth="1"/>
    <col min="4347" max="4347" width="11.5" style="226" customWidth="1"/>
    <col min="4348" max="4350" width="12.6640625" style="226" customWidth="1"/>
    <col min="4351" max="4351" width="6.6640625" style="226" customWidth="1"/>
    <col min="4352" max="4352" width="4.33203125" style="226" customWidth="1"/>
    <col min="4353" max="4356" width="10.6640625" style="226" customWidth="1"/>
    <col min="4357" max="4597" width="9" style="226"/>
    <col min="4598" max="4598" width="0" style="226" hidden="1" customWidth="1"/>
    <col min="4599" max="4599" width="9.1640625" style="226" customWidth="1"/>
    <col min="4600" max="4600" width="7.5" style="226" customWidth="1"/>
    <col min="4601" max="4601" width="13.5" style="226" customWidth="1"/>
    <col min="4602" max="4602" width="12.1640625" style="226" customWidth="1"/>
    <col min="4603" max="4603" width="11.5" style="226" customWidth="1"/>
    <col min="4604" max="4606" width="12.6640625" style="226" customWidth="1"/>
    <col min="4607" max="4607" width="6.6640625" style="226" customWidth="1"/>
    <col min="4608" max="4608" width="4.33203125" style="226" customWidth="1"/>
    <col min="4609" max="4612" width="10.6640625" style="226" customWidth="1"/>
    <col min="4613" max="4853" width="9" style="226"/>
    <col min="4854" max="4854" width="0" style="226" hidden="1" customWidth="1"/>
    <col min="4855" max="4855" width="9.1640625" style="226" customWidth="1"/>
    <col min="4856" max="4856" width="7.5" style="226" customWidth="1"/>
    <col min="4857" max="4857" width="13.5" style="226" customWidth="1"/>
    <col min="4858" max="4858" width="12.1640625" style="226" customWidth="1"/>
    <col min="4859" max="4859" width="11.5" style="226" customWidth="1"/>
    <col min="4860" max="4862" width="12.6640625" style="226" customWidth="1"/>
    <col min="4863" max="4863" width="6.6640625" style="226" customWidth="1"/>
    <col min="4864" max="4864" width="4.33203125" style="226" customWidth="1"/>
    <col min="4865" max="4868" width="10.6640625" style="226" customWidth="1"/>
    <col min="4869" max="5109" width="9" style="226"/>
    <col min="5110" max="5110" width="0" style="226" hidden="1" customWidth="1"/>
    <col min="5111" max="5111" width="9.1640625" style="226" customWidth="1"/>
    <col min="5112" max="5112" width="7.5" style="226" customWidth="1"/>
    <col min="5113" max="5113" width="13.5" style="226" customWidth="1"/>
    <col min="5114" max="5114" width="12.1640625" style="226" customWidth="1"/>
    <col min="5115" max="5115" width="11.5" style="226" customWidth="1"/>
    <col min="5116" max="5118" width="12.6640625" style="226" customWidth="1"/>
    <col min="5119" max="5119" width="6.6640625" style="226" customWidth="1"/>
    <col min="5120" max="5120" width="4.33203125" style="226" customWidth="1"/>
    <col min="5121" max="5124" width="10.6640625" style="226" customWidth="1"/>
    <col min="5125" max="5365" width="9" style="226"/>
    <col min="5366" max="5366" width="0" style="226" hidden="1" customWidth="1"/>
    <col min="5367" max="5367" width="9.1640625" style="226" customWidth="1"/>
    <col min="5368" max="5368" width="7.5" style="226" customWidth="1"/>
    <col min="5369" max="5369" width="13.5" style="226" customWidth="1"/>
    <col min="5370" max="5370" width="12.1640625" style="226" customWidth="1"/>
    <col min="5371" max="5371" width="11.5" style="226" customWidth="1"/>
    <col min="5372" max="5374" width="12.6640625" style="226" customWidth="1"/>
    <col min="5375" max="5375" width="6.6640625" style="226" customWidth="1"/>
    <col min="5376" max="5376" width="4.33203125" style="226" customWidth="1"/>
    <col min="5377" max="5380" width="10.6640625" style="226" customWidth="1"/>
    <col min="5381" max="5621" width="9" style="226"/>
    <col min="5622" max="5622" width="0" style="226" hidden="1" customWidth="1"/>
    <col min="5623" max="5623" width="9.1640625" style="226" customWidth="1"/>
    <col min="5624" max="5624" width="7.5" style="226" customWidth="1"/>
    <col min="5625" max="5625" width="13.5" style="226" customWidth="1"/>
    <col min="5626" max="5626" width="12.1640625" style="226" customWidth="1"/>
    <col min="5627" max="5627" width="11.5" style="226" customWidth="1"/>
    <col min="5628" max="5630" width="12.6640625" style="226" customWidth="1"/>
    <col min="5631" max="5631" width="6.6640625" style="226" customWidth="1"/>
    <col min="5632" max="5632" width="4.33203125" style="226" customWidth="1"/>
    <col min="5633" max="5636" width="10.6640625" style="226" customWidth="1"/>
    <col min="5637" max="5877" width="9" style="226"/>
    <col min="5878" max="5878" width="0" style="226" hidden="1" customWidth="1"/>
    <col min="5879" max="5879" width="9.1640625" style="226" customWidth="1"/>
    <col min="5880" max="5880" width="7.5" style="226" customWidth="1"/>
    <col min="5881" max="5881" width="13.5" style="226" customWidth="1"/>
    <col min="5882" max="5882" width="12.1640625" style="226" customWidth="1"/>
    <col min="5883" max="5883" width="11.5" style="226" customWidth="1"/>
    <col min="5884" max="5886" width="12.6640625" style="226" customWidth="1"/>
    <col min="5887" max="5887" width="6.6640625" style="226" customWidth="1"/>
    <col min="5888" max="5888" width="4.33203125" style="226" customWidth="1"/>
    <col min="5889" max="5892" width="10.6640625" style="226" customWidth="1"/>
    <col min="5893" max="6133" width="9" style="226"/>
    <col min="6134" max="6134" width="0" style="226" hidden="1" customWidth="1"/>
    <col min="6135" max="6135" width="9.1640625" style="226" customWidth="1"/>
    <col min="6136" max="6136" width="7.5" style="226" customWidth="1"/>
    <col min="6137" max="6137" width="13.5" style="226" customWidth="1"/>
    <col min="6138" max="6138" width="12.1640625" style="226" customWidth="1"/>
    <col min="6139" max="6139" width="11.5" style="226" customWidth="1"/>
    <col min="6140" max="6142" width="12.6640625" style="226" customWidth="1"/>
    <col min="6143" max="6143" width="6.6640625" style="226" customWidth="1"/>
    <col min="6144" max="6144" width="4.33203125" style="226" customWidth="1"/>
    <col min="6145" max="6148" width="10.6640625" style="226" customWidth="1"/>
    <col min="6149" max="6389" width="9" style="226"/>
    <col min="6390" max="6390" width="0" style="226" hidden="1" customWidth="1"/>
    <col min="6391" max="6391" width="9.1640625" style="226" customWidth="1"/>
    <col min="6392" max="6392" width="7.5" style="226" customWidth="1"/>
    <col min="6393" max="6393" width="13.5" style="226" customWidth="1"/>
    <col min="6394" max="6394" width="12.1640625" style="226" customWidth="1"/>
    <col min="6395" max="6395" width="11.5" style="226" customWidth="1"/>
    <col min="6396" max="6398" width="12.6640625" style="226" customWidth="1"/>
    <col min="6399" max="6399" width="6.6640625" style="226" customWidth="1"/>
    <col min="6400" max="6400" width="4.33203125" style="226" customWidth="1"/>
    <col min="6401" max="6404" width="10.6640625" style="226" customWidth="1"/>
    <col min="6405" max="6645" width="9" style="226"/>
    <col min="6646" max="6646" width="0" style="226" hidden="1" customWidth="1"/>
    <col min="6647" max="6647" width="9.1640625" style="226" customWidth="1"/>
    <col min="6648" max="6648" width="7.5" style="226" customWidth="1"/>
    <col min="6649" max="6649" width="13.5" style="226" customWidth="1"/>
    <col min="6650" max="6650" width="12.1640625" style="226" customWidth="1"/>
    <col min="6651" max="6651" width="11.5" style="226" customWidth="1"/>
    <col min="6652" max="6654" width="12.6640625" style="226" customWidth="1"/>
    <col min="6655" max="6655" width="6.6640625" style="226" customWidth="1"/>
    <col min="6656" max="6656" width="4.33203125" style="226" customWidth="1"/>
    <col min="6657" max="6660" width="10.6640625" style="226" customWidth="1"/>
    <col min="6661" max="6901" width="9" style="226"/>
    <col min="6902" max="6902" width="0" style="226" hidden="1" customWidth="1"/>
    <col min="6903" max="6903" width="9.1640625" style="226" customWidth="1"/>
    <col min="6904" max="6904" width="7.5" style="226" customWidth="1"/>
    <col min="6905" max="6905" width="13.5" style="226" customWidth="1"/>
    <col min="6906" max="6906" width="12.1640625" style="226" customWidth="1"/>
    <col min="6907" max="6907" width="11.5" style="226" customWidth="1"/>
    <col min="6908" max="6910" width="12.6640625" style="226" customWidth="1"/>
    <col min="6911" max="6911" width="6.6640625" style="226" customWidth="1"/>
    <col min="6912" max="6912" width="4.33203125" style="226" customWidth="1"/>
    <col min="6913" max="6916" width="10.6640625" style="226" customWidth="1"/>
    <col min="6917" max="7157" width="9" style="226"/>
    <col min="7158" max="7158" width="0" style="226" hidden="1" customWidth="1"/>
    <col min="7159" max="7159" width="9.1640625" style="226" customWidth="1"/>
    <col min="7160" max="7160" width="7.5" style="226" customWidth="1"/>
    <col min="7161" max="7161" width="13.5" style="226" customWidth="1"/>
    <col min="7162" max="7162" width="12.1640625" style="226" customWidth="1"/>
    <col min="7163" max="7163" width="11.5" style="226" customWidth="1"/>
    <col min="7164" max="7166" width="12.6640625" style="226" customWidth="1"/>
    <col min="7167" max="7167" width="6.6640625" style="226" customWidth="1"/>
    <col min="7168" max="7168" width="4.33203125" style="226" customWidth="1"/>
    <col min="7169" max="7172" width="10.6640625" style="226" customWidth="1"/>
    <col min="7173" max="7413" width="9" style="226"/>
    <col min="7414" max="7414" width="0" style="226" hidden="1" customWidth="1"/>
    <col min="7415" max="7415" width="9.1640625" style="226" customWidth="1"/>
    <col min="7416" max="7416" width="7.5" style="226" customWidth="1"/>
    <col min="7417" max="7417" width="13.5" style="226" customWidth="1"/>
    <col min="7418" max="7418" width="12.1640625" style="226" customWidth="1"/>
    <col min="7419" max="7419" width="11.5" style="226" customWidth="1"/>
    <col min="7420" max="7422" width="12.6640625" style="226" customWidth="1"/>
    <col min="7423" max="7423" width="6.6640625" style="226" customWidth="1"/>
    <col min="7424" max="7424" width="4.33203125" style="226" customWidth="1"/>
    <col min="7425" max="7428" width="10.6640625" style="226" customWidth="1"/>
    <col min="7429" max="7669" width="9" style="226"/>
    <col min="7670" max="7670" width="0" style="226" hidden="1" customWidth="1"/>
    <col min="7671" max="7671" width="9.1640625" style="226" customWidth="1"/>
    <col min="7672" max="7672" width="7.5" style="226" customWidth="1"/>
    <col min="7673" max="7673" width="13.5" style="226" customWidth="1"/>
    <col min="7674" max="7674" width="12.1640625" style="226" customWidth="1"/>
    <col min="7675" max="7675" width="11.5" style="226" customWidth="1"/>
    <col min="7676" max="7678" width="12.6640625" style="226" customWidth="1"/>
    <col min="7679" max="7679" width="6.6640625" style="226" customWidth="1"/>
    <col min="7680" max="7680" width="4.33203125" style="226" customWidth="1"/>
    <col min="7681" max="7684" width="10.6640625" style="226" customWidth="1"/>
    <col min="7685" max="7925" width="9" style="226"/>
    <col min="7926" max="7926" width="0" style="226" hidden="1" customWidth="1"/>
    <col min="7927" max="7927" width="9.1640625" style="226" customWidth="1"/>
    <col min="7928" max="7928" width="7.5" style="226" customWidth="1"/>
    <col min="7929" max="7929" width="13.5" style="226" customWidth="1"/>
    <col min="7930" max="7930" width="12.1640625" style="226" customWidth="1"/>
    <col min="7931" max="7931" width="11.5" style="226" customWidth="1"/>
    <col min="7932" max="7934" width="12.6640625" style="226" customWidth="1"/>
    <col min="7935" max="7935" width="6.6640625" style="226" customWidth="1"/>
    <col min="7936" max="7936" width="4.33203125" style="226" customWidth="1"/>
    <col min="7937" max="7940" width="10.6640625" style="226" customWidth="1"/>
    <col min="7941" max="8181" width="9" style="226"/>
    <col min="8182" max="8182" width="0" style="226" hidden="1" customWidth="1"/>
    <col min="8183" max="8183" width="9.1640625" style="226" customWidth="1"/>
    <col min="8184" max="8184" width="7.5" style="226" customWidth="1"/>
    <col min="8185" max="8185" width="13.5" style="226" customWidth="1"/>
    <col min="8186" max="8186" width="12.1640625" style="226" customWidth="1"/>
    <col min="8187" max="8187" width="11.5" style="226" customWidth="1"/>
    <col min="8188" max="8190" width="12.6640625" style="226" customWidth="1"/>
    <col min="8191" max="8191" width="6.6640625" style="226" customWidth="1"/>
    <col min="8192" max="8192" width="4.33203125" style="226" customWidth="1"/>
    <col min="8193" max="8196" width="10.6640625" style="226" customWidth="1"/>
    <col min="8197" max="8437" width="9" style="226"/>
    <col min="8438" max="8438" width="0" style="226" hidden="1" customWidth="1"/>
    <col min="8439" max="8439" width="9.1640625" style="226" customWidth="1"/>
    <col min="8440" max="8440" width="7.5" style="226" customWidth="1"/>
    <col min="8441" max="8441" width="13.5" style="226" customWidth="1"/>
    <col min="8442" max="8442" width="12.1640625" style="226" customWidth="1"/>
    <col min="8443" max="8443" width="11.5" style="226" customWidth="1"/>
    <col min="8444" max="8446" width="12.6640625" style="226" customWidth="1"/>
    <col min="8447" max="8447" width="6.6640625" style="226" customWidth="1"/>
    <col min="8448" max="8448" width="4.33203125" style="226" customWidth="1"/>
    <col min="8449" max="8452" width="10.6640625" style="226" customWidth="1"/>
    <col min="8453" max="8693" width="9" style="226"/>
    <col min="8694" max="8694" width="0" style="226" hidden="1" customWidth="1"/>
    <col min="8695" max="8695" width="9.1640625" style="226" customWidth="1"/>
    <col min="8696" max="8696" width="7.5" style="226" customWidth="1"/>
    <col min="8697" max="8697" width="13.5" style="226" customWidth="1"/>
    <col min="8698" max="8698" width="12.1640625" style="226" customWidth="1"/>
    <col min="8699" max="8699" width="11.5" style="226" customWidth="1"/>
    <col min="8700" max="8702" width="12.6640625" style="226" customWidth="1"/>
    <col min="8703" max="8703" width="6.6640625" style="226" customWidth="1"/>
    <col min="8704" max="8704" width="4.33203125" style="226" customWidth="1"/>
    <col min="8705" max="8708" width="10.6640625" style="226" customWidth="1"/>
    <col min="8709" max="8949" width="9" style="226"/>
    <col min="8950" max="8950" width="0" style="226" hidden="1" customWidth="1"/>
    <col min="8951" max="8951" width="9.1640625" style="226" customWidth="1"/>
    <col min="8952" max="8952" width="7.5" style="226" customWidth="1"/>
    <col min="8953" max="8953" width="13.5" style="226" customWidth="1"/>
    <col min="8954" max="8954" width="12.1640625" style="226" customWidth="1"/>
    <col min="8955" max="8955" width="11.5" style="226" customWidth="1"/>
    <col min="8956" max="8958" width="12.6640625" style="226" customWidth="1"/>
    <col min="8959" max="8959" width="6.6640625" style="226" customWidth="1"/>
    <col min="8960" max="8960" width="4.33203125" style="226" customWidth="1"/>
    <col min="8961" max="8964" width="10.6640625" style="226" customWidth="1"/>
    <col min="8965" max="9205" width="9" style="226"/>
    <col min="9206" max="9206" width="0" style="226" hidden="1" customWidth="1"/>
    <col min="9207" max="9207" width="9.1640625" style="226" customWidth="1"/>
    <col min="9208" max="9208" width="7.5" style="226" customWidth="1"/>
    <col min="9209" max="9209" width="13.5" style="226" customWidth="1"/>
    <col min="9210" max="9210" width="12.1640625" style="226" customWidth="1"/>
    <col min="9211" max="9211" width="11.5" style="226" customWidth="1"/>
    <col min="9212" max="9214" width="12.6640625" style="226" customWidth="1"/>
    <col min="9215" max="9215" width="6.6640625" style="226" customWidth="1"/>
    <col min="9216" max="9216" width="4.33203125" style="226" customWidth="1"/>
    <col min="9217" max="9220" width="10.6640625" style="226" customWidth="1"/>
    <col min="9221" max="9461" width="9" style="226"/>
    <col min="9462" max="9462" width="0" style="226" hidden="1" customWidth="1"/>
    <col min="9463" max="9463" width="9.1640625" style="226" customWidth="1"/>
    <col min="9464" max="9464" width="7.5" style="226" customWidth="1"/>
    <col min="9465" max="9465" width="13.5" style="226" customWidth="1"/>
    <col min="9466" max="9466" width="12.1640625" style="226" customWidth="1"/>
    <col min="9467" max="9467" width="11.5" style="226" customWidth="1"/>
    <col min="9468" max="9470" width="12.6640625" style="226" customWidth="1"/>
    <col min="9471" max="9471" width="6.6640625" style="226" customWidth="1"/>
    <col min="9472" max="9472" width="4.33203125" style="226" customWidth="1"/>
    <col min="9473" max="9476" width="10.6640625" style="226" customWidth="1"/>
    <col min="9477" max="9717" width="9" style="226"/>
    <col min="9718" max="9718" width="0" style="226" hidden="1" customWidth="1"/>
    <col min="9719" max="9719" width="9.1640625" style="226" customWidth="1"/>
    <col min="9720" max="9720" width="7.5" style="226" customWidth="1"/>
    <col min="9721" max="9721" width="13.5" style="226" customWidth="1"/>
    <col min="9722" max="9722" width="12.1640625" style="226" customWidth="1"/>
    <col min="9723" max="9723" width="11.5" style="226" customWidth="1"/>
    <col min="9724" max="9726" width="12.6640625" style="226" customWidth="1"/>
    <col min="9727" max="9727" width="6.6640625" style="226" customWidth="1"/>
    <col min="9728" max="9728" width="4.33203125" style="226" customWidth="1"/>
    <col min="9729" max="9732" width="10.6640625" style="226" customWidth="1"/>
    <col min="9733" max="9973" width="9" style="226"/>
    <col min="9974" max="9974" width="0" style="226" hidden="1" customWidth="1"/>
    <col min="9975" max="9975" width="9.1640625" style="226" customWidth="1"/>
    <col min="9976" max="9976" width="7.5" style="226" customWidth="1"/>
    <col min="9977" max="9977" width="13.5" style="226" customWidth="1"/>
    <col min="9978" max="9978" width="12.1640625" style="226" customWidth="1"/>
    <col min="9979" max="9979" width="11.5" style="226" customWidth="1"/>
    <col min="9980" max="9982" width="12.6640625" style="226" customWidth="1"/>
    <col min="9983" max="9983" width="6.6640625" style="226" customWidth="1"/>
    <col min="9984" max="9984" width="4.33203125" style="226" customWidth="1"/>
    <col min="9985" max="9988" width="10.6640625" style="226" customWidth="1"/>
    <col min="9989" max="10229" width="9" style="226"/>
    <col min="10230" max="10230" width="0" style="226" hidden="1" customWidth="1"/>
    <col min="10231" max="10231" width="9.1640625" style="226" customWidth="1"/>
    <col min="10232" max="10232" width="7.5" style="226" customWidth="1"/>
    <col min="10233" max="10233" width="13.5" style="226" customWidth="1"/>
    <col min="10234" max="10234" width="12.1640625" style="226" customWidth="1"/>
    <col min="10235" max="10235" width="11.5" style="226" customWidth="1"/>
    <col min="10236" max="10238" width="12.6640625" style="226" customWidth="1"/>
    <col min="10239" max="10239" width="6.6640625" style="226" customWidth="1"/>
    <col min="10240" max="10240" width="4.33203125" style="226" customWidth="1"/>
    <col min="10241" max="10244" width="10.6640625" style="226" customWidth="1"/>
    <col min="10245" max="10485" width="9" style="226"/>
    <col min="10486" max="10486" width="0" style="226" hidden="1" customWidth="1"/>
    <col min="10487" max="10487" width="9.1640625" style="226" customWidth="1"/>
    <col min="10488" max="10488" width="7.5" style="226" customWidth="1"/>
    <col min="10489" max="10489" width="13.5" style="226" customWidth="1"/>
    <col min="10490" max="10490" width="12.1640625" style="226" customWidth="1"/>
    <col min="10491" max="10491" width="11.5" style="226" customWidth="1"/>
    <col min="10492" max="10494" width="12.6640625" style="226" customWidth="1"/>
    <col min="10495" max="10495" width="6.6640625" style="226" customWidth="1"/>
    <col min="10496" max="10496" width="4.33203125" style="226" customWidth="1"/>
    <col min="10497" max="10500" width="10.6640625" style="226" customWidth="1"/>
    <col min="10501" max="10741" width="9" style="226"/>
    <col min="10742" max="10742" width="0" style="226" hidden="1" customWidth="1"/>
    <col min="10743" max="10743" width="9.1640625" style="226" customWidth="1"/>
    <col min="10744" max="10744" width="7.5" style="226" customWidth="1"/>
    <col min="10745" max="10745" width="13.5" style="226" customWidth="1"/>
    <col min="10746" max="10746" width="12.1640625" style="226" customWidth="1"/>
    <col min="10747" max="10747" width="11.5" style="226" customWidth="1"/>
    <col min="10748" max="10750" width="12.6640625" style="226" customWidth="1"/>
    <col min="10751" max="10751" width="6.6640625" style="226" customWidth="1"/>
    <col min="10752" max="10752" width="4.33203125" style="226" customWidth="1"/>
    <col min="10753" max="10756" width="10.6640625" style="226" customWidth="1"/>
    <col min="10757" max="10997" width="9" style="226"/>
    <col min="10998" max="10998" width="0" style="226" hidden="1" customWidth="1"/>
    <col min="10999" max="10999" width="9.1640625" style="226" customWidth="1"/>
    <col min="11000" max="11000" width="7.5" style="226" customWidth="1"/>
    <col min="11001" max="11001" width="13.5" style="226" customWidth="1"/>
    <col min="11002" max="11002" width="12.1640625" style="226" customWidth="1"/>
    <col min="11003" max="11003" width="11.5" style="226" customWidth="1"/>
    <col min="11004" max="11006" width="12.6640625" style="226" customWidth="1"/>
    <col min="11007" max="11007" width="6.6640625" style="226" customWidth="1"/>
    <col min="11008" max="11008" width="4.33203125" style="226" customWidth="1"/>
    <col min="11009" max="11012" width="10.6640625" style="226" customWidth="1"/>
    <col min="11013" max="11253" width="9" style="226"/>
    <col min="11254" max="11254" width="0" style="226" hidden="1" customWidth="1"/>
    <col min="11255" max="11255" width="9.1640625" style="226" customWidth="1"/>
    <col min="11256" max="11256" width="7.5" style="226" customWidth="1"/>
    <col min="11257" max="11257" width="13.5" style="226" customWidth="1"/>
    <col min="11258" max="11258" width="12.1640625" style="226" customWidth="1"/>
    <col min="11259" max="11259" width="11.5" style="226" customWidth="1"/>
    <col min="11260" max="11262" width="12.6640625" style="226" customWidth="1"/>
    <col min="11263" max="11263" width="6.6640625" style="226" customWidth="1"/>
    <col min="11264" max="11264" width="4.33203125" style="226" customWidth="1"/>
    <col min="11265" max="11268" width="10.6640625" style="226" customWidth="1"/>
    <col min="11269" max="11509" width="9" style="226"/>
    <col min="11510" max="11510" width="0" style="226" hidden="1" customWidth="1"/>
    <col min="11511" max="11511" width="9.1640625" style="226" customWidth="1"/>
    <col min="11512" max="11512" width="7.5" style="226" customWidth="1"/>
    <col min="11513" max="11513" width="13.5" style="226" customWidth="1"/>
    <col min="11514" max="11514" width="12.1640625" style="226" customWidth="1"/>
    <col min="11515" max="11515" width="11.5" style="226" customWidth="1"/>
    <col min="11516" max="11518" width="12.6640625" style="226" customWidth="1"/>
    <col min="11519" max="11519" width="6.6640625" style="226" customWidth="1"/>
    <col min="11520" max="11520" width="4.33203125" style="226" customWidth="1"/>
    <col min="11521" max="11524" width="10.6640625" style="226" customWidth="1"/>
    <col min="11525" max="11765" width="9" style="226"/>
    <col min="11766" max="11766" width="0" style="226" hidden="1" customWidth="1"/>
    <col min="11767" max="11767" width="9.1640625" style="226" customWidth="1"/>
    <col min="11768" max="11768" width="7.5" style="226" customWidth="1"/>
    <col min="11769" max="11769" width="13.5" style="226" customWidth="1"/>
    <col min="11770" max="11770" width="12.1640625" style="226" customWidth="1"/>
    <col min="11771" max="11771" width="11.5" style="226" customWidth="1"/>
    <col min="11772" max="11774" width="12.6640625" style="226" customWidth="1"/>
    <col min="11775" max="11775" width="6.6640625" style="226" customWidth="1"/>
    <col min="11776" max="11776" width="4.33203125" style="226" customWidth="1"/>
    <col min="11777" max="11780" width="10.6640625" style="226" customWidth="1"/>
    <col min="11781" max="12021" width="9" style="226"/>
    <col min="12022" max="12022" width="0" style="226" hidden="1" customWidth="1"/>
    <col min="12023" max="12023" width="9.1640625" style="226" customWidth="1"/>
    <col min="12024" max="12024" width="7.5" style="226" customWidth="1"/>
    <col min="12025" max="12025" width="13.5" style="226" customWidth="1"/>
    <col min="12026" max="12026" width="12.1640625" style="226" customWidth="1"/>
    <col min="12027" max="12027" width="11.5" style="226" customWidth="1"/>
    <col min="12028" max="12030" width="12.6640625" style="226" customWidth="1"/>
    <col min="12031" max="12031" width="6.6640625" style="226" customWidth="1"/>
    <col min="12032" max="12032" width="4.33203125" style="226" customWidth="1"/>
    <col min="12033" max="12036" width="10.6640625" style="226" customWidth="1"/>
    <col min="12037" max="12277" width="9" style="226"/>
    <col min="12278" max="12278" width="0" style="226" hidden="1" customWidth="1"/>
    <col min="12279" max="12279" width="9.1640625" style="226" customWidth="1"/>
    <col min="12280" max="12280" width="7.5" style="226" customWidth="1"/>
    <col min="12281" max="12281" width="13.5" style="226" customWidth="1"/>
    <col min="12282" max="12282" width="12.1640625" style="226" customWidth="1"/>
    <col min="12283" max="12283" width="11.5" style="226" customWidth="1"/>
    <col min="12284" max="12286" width="12.6640625" style="226" customWidth="1"/>
    <col min="12287" max="12287" width="6.6640625" style="226" customWidth="1"/>
    <col min="12288" max="12288" width="4.33203125" style="226" customWidth="1"/>
    <col min="12289" max="12292" width="10.6640625" style="226" customWidth="1"/>
    <col min="12293" max="12533" width="9" style="226"/>
    <col min="12534" max="12534" width="0" style="226" hidden="1" customWidth="1"/>
    <col min="12535" max="12535" width="9.1640625" style="226" customWidth="1"/>
    <col min="12536" max="12536" width="7.5" style="226" customWidth="1"/>
    <col min="12537" max="12537" width="13.5" style="226" customWidth="1"/>
    <col min="12538" max="12538" width="12.1640625" style="226" customWidth="1"/>
    <col min="12539" max="12539" width="11.5" style="226" customWidth="1"/>
    <col min="12540" max="12542" width="12.6640625" style="226" customWidth="1"/>
    <col min="12543" max="12543" width="6.6640625" style="226" customWidth="1"/>
    <col min="12544" max="12544" width="4.33203125" style="226" customWidth="1"/>
    <col min="12545" max="12548" width="10.6640625" style="226" customWidth="1"/>
    <col min="12549" max="12789" width="9" style="226"/>
    <col min="12790" max="12790" width="0" style="226" hidden="1" customWidth="1"/>
    <col min="12791" max="12791" width="9.1640625" style="226" customWidth="1"/>
    <col min="12792" max="12792" width="7.5" style="226" customWidth="1"/>
    <col min="12793" max="12793" width="13.5" style="226" customWidth="1"/>
    <col min="12794" max="12794" width="12.1640625" style="226" customWidth="1"/>
    <col min="12795" max="12795" width="11.5" style="226" customWidth="1"/>
    <col min="12796" max="12798" width="12.6640625" style="226" customWidth="1"/>
    <col min="12799" max="12799" width="6.6640625" style="226" customWidth="1"/>
    <col min="12800" max="12800" width="4.33203125" style="226" customWidth="1"/>
    <col min="12801" max="12804" width="10.6640625" style="226" customWidth="1"/>
    <col min="12805" max="13045" width="9" style="226"/>
    <col min="13046" max="13046" width="0" style="226" hidden="1" customWidth="1"/>
    <col min="13047" max="13047" width="9.1640625" style="226" customWidth="1"/>
    <col min="13048" max="13048" width="7.5" style="226" customWidth="1"/>
    <col min="13049" max="13049" width="13.5" style="226" customWidth="1"/>
    <col min="13050" max="13050" width="12.1640625" style="226" customWidth="1"/>
    <col min="13051" max="13051" width="11.5" style="226" customWidth="1"/>
    <col min="13052" max="13054" width="12.6640625" style="226" customWidth="1"/>
    <col min="13055" max="13055" width="6.6640625" style="226" customWidth="1"/>
    <col min="13056" max="13056" width="4.33203125" style="226" customWidth="1"/>
    <col min="13057" max="13060" width="10.6640625" style="226" customWidth="1"/>
    <col min="13061" max="13301" width="9" style="226"/>
    <col min="13302" max="13302" width="0" style="226" hidden="1" customWidth="1"/>
    <col min="13303" max="13303" width="9.1640625" style="226" customWidth="1"/>
    <col min="13304" max="13304" width="7.5" style="226" customWidth="1"/>
    <col min="13305" max="13305" width="13.5" style="226" customWidth="1"/>
    <col min="13306" max="13306" width="12.1640625" style="226" customWidth="1"/>
    <col min="13307" max="13307" width="11.5" style="226" customWidth="1"/>
    <col min="13308" max="13310" width="12.6640625" style="226" customWidth="1"/>
    <col min="13311" max="13311" width="6.6640625" style="226" customWidth="1"/>
    <col min="13312" max="13312" width="4.33203125" style="226" customWidth="1"/>
    <col min="13313" max="13316" width="10.6640625" style="226" customWidth="1"/>
    <col min="13317" max="13557" width="9" style="226"/>
    <col min="13558" max="13558" width="0" style="226" hidden="1" customWidth="1"/>
    <col min="13559" max="13559" width="9.1640625" style="226" customWidth="1"/>
    <col min="13560" max="13560" width="7.5" style="226" customWidth="1"/>
    <col min="13561" max="13561" width="13.5" style="226" customWidth="1"/>
    <col min="13562" max="13562" width="12.1640625" style="226" customWidth="1"/>
    <col min="13563" max="13563" width="11.5" style="226" customWidth="1"/>
    <col min="13564" max="13566" width="12.6640625" style="226" customWidth="1"/>
    <col min="13567" max="13567" width="6.6640625" style="226" customWidth="1"/>
    <col min="13568" max="13568" width="4.33203125" style="226" customWidth="1"/>
    <col min="13569" max="13572" width="10.6640625" style="226" customWidth="1"/>
    <col min="13573" max="13813" width="9" style="226"/>
    <col min="13814" max="13814" width="0" style="226" hidden="1" customWidth="1"/>
    <col min="13815" max="13815" width="9.1640625" style="226" customWidth="1"/>
    <col min="13816" max="13816" width="7.5" style="226" customWidth="1"/>
    <col min="13817" max="13817" width="13.5" style="226" customWidth="1"/>
    <col min="13818" max="13818" width="12.1640625" style="226" customWidth="1"/>
    <col min="13819" max="13819" width="11.5" style="226" customWidth="1"/>
    <col min="13820" max="13822" width="12.6640625" style="226" customWidth="1"/>
    <col min="13823" max="13823" width="6.6640625" style="226" customWidth="1"/>
    <col min="13824" max="13824" width="4.33203125" style="226" customWidth="1"/>
    <col min="13825" max="13828" width="10.6640625" style="226" customWidth="1"/>
    <col min="13829" max="14069" width="9" style="226"/>
    <col min="14070" max="14070" width="0" style="226" hidden="1" customWidth="1"/>
    <col min="14071" max="14071" width="9.1640625" style="226" customWidth="1"/>
    <col min="14072" max="14072" width="7.5" style="226" customWidth="1"/>
    <col min="14073" max="14073" width="13.5" style="226" customWidth="1"/>
    <col min="14074" max="14074" width="12.1640625" style="226" customWidth="1"/>
    <col min="14075" max="14075" width="11.5" style="226" customWidth="1"/>
    <col min="14076" max="14078" width="12.6640625" style="226" customWidth="1"/>
    <col min="14079" max="14079" width="6.6640625" style="226" customWidth="1"/>
    <col min="14080" max="14080" width="4.33203125" style="226" customWidth="1"/>
    <col min="14081" max="14084" width="10.6640625" style="226" customWidth="1"/>
    <col min="14085" max="14325" width="9" style="226"/>
    <col min="14326" max="14326" width="0" style="226" hidden="1" customWidth="1"/>
    <col min="14327" max="14327" width="9.1640625" style="226" customWidth="1"/>
    <col min="14328" max="14328" width="7.5" style="226" customWidth="1"/>
    <col min="14329" max="14329" width="13.5" style="226" customWidth="1"/>
    <col min="14330" max="14330" width="12.1640625" style="226" customWidth="1"/>
    <col min="14331" max="14331" width="11.5" style="226" customWidth="1"/>
    <col min="14332" max="14334" width="12.6640625" style="226" customWidth="1"/>
    <col min="14335" max="14335" width="6.6640625" style="226" customWidth="1"/>
    <col min="14336" max="14336" width="4.33203125" style="226" customWidth="1"/>
    <col min="14337" max="14340" width="10.6640625" style="226" customWidth="1"/>
    <col min="14341" max="14581" width="9" style="226"/>
    <col min="14582" max="14582" width="0" style="226" hidden="1" customWidth="1"/>
    <col min="14583" max="14583" width="9.1640625" style="226" customWidth="1"/>
    <col min="14584" max="14584" width="7.5" style="226" customWidth="1"/>
    <col min="14585" max="14585" width="13.5" style="226" customWidth="1"/>
    <col min="14586" max="14586" width="12.1640625" style="226" customWidth="1"/>
    <col min="14587" max="14587" width="11.5" style="226" customWidth="1"/>
    <col min="14588" max="14590" width="12.6640625" style="226" customWidth="1"/>
    <col min="14591" max="14591" width="6.6640625" style="226" customWidth="1"/>
    <col min="14592" max="14592" width="4.33203125" style="226" customWidth="1"/>
    <col min="14593" max="14596" width="10.6640625" style="226" customWidth="1"/>
    <col min="14597" max="14837" width="9" style="226"/>
    <col min="14838" max="14838" width="0" style="226" hidden="1" customWidth="1"/>
    <col min="14839" max="14839" width="9.1640625" style="226" customWidth="1"/>
    <col min="14840" max="14840" width="7.5" style="226" customWidth="1"/>
    <col min="14841" max="14841" width="13.5" style="226" customWidth="1"/>
    <col min="14842" max="14842" width="12.1640625" style="226" customWidth="1"/>
    <col min="14843" max="14843" width="11.5" style="226" customWidth="1"/>
    <col min="14844" max="14846" width="12.6640625" style="226" customWidth="1"/>
    <col min="14847" max="14847" width="6.6640625" style="226" customWidth="1"/>
    <col min="14848" max="14848" width="4.33203125" style="226" customWidth="1"/>
    <col min="14849" max="14852" width="10.6640625" style="226" customWidth="1"/>
    <col min="14853" max="15093" width="9" style="226"/>
    <col min="15094" max="15094" width="0" style="226" hidden="1" customWidth="1"/>
    <col min="15095" max="15095" width="9.1640625" style="226" customWidth="1"/>
    <col min="15096" max="15096" width="7.5" style="226" customWidth="1"/>
    <col min="15097" max="15097" width="13.5" style="226" customWidth="1"/>
    <col min="15098" max="15098" width="12.1640625" style="226" customWidth="1"/>
    <col min="15099" max="15099" width="11.5" style="226" customWidth="1"/>
    <col min="15100" max="15102" width="12.6640625" style="226" customWidth="1"/>
    <col min="15103" max="15103" width="6.6640625" style="226" customWidth="1"/>
    <col min="15104" max="15104" width="4.33203125" style="226" customWidth="1"/>
    <col min="15105" max="15108" width="10.6640625" style="226" customWidth="1"/>
    <col min="15109" max="15349" width="9" style="226"/>
    <col min="15350" max="15350" width="0" style="226" hidden="1" customWidth="1"/>
    <col min="15351" max="15351" width="9.1640625" style="226" customWidth="1"/>
    <col min="15352" max="15352" width="7.5" style="226" customWidth="1"/>
    <col min="15353" max="15353" width="13.5" style="226" customWidth="1"/>
    <col min="15354" max="15354" width="12.1640625" style="226" customWidth="1"/>
    <col min="15355" max="15355" width="11.5" style="226" customWidth="1"/>
    <col min="15356" max="15358" width="12.6640625" style="226" customWidth="1"/>
    <col min="15359" max="15359" width="6.6640625" style="226" customWidth="1"/>
    <col min="15360" max="15360" width="4.33203125" style="226" customWidth="1"/>
    <col min="15361" max="15364" width="10.6640625" style="226" customWidth="1"/>
    <col min="15365" max="15605" width="9" style="226"/>
    <col min="15606" max="15606" width="0" style="226" hidden="1" customWidth="1"/>
    <col min="15607" max="15607" width="9.1640625" style="226" customWidth="1"/>
    <col min="15608" max="15608" width="7.5" style="226" customWidth="1"/>
    <col min="15609" max="15609" width="13.5" style="226" customWidth="1"/>
    <col min="15610" max="15610" width="12.1640625" style="226" customWidth="1"/>
    <col min="15611" max="15611" width="11.5" style="226" customWidth="1"/>
    <col min="15612" max="15614" width="12.6640625" style="226" customWidth="1"/>
    <col min="15615" max="15615" width="6.6640625" style="226" customWidth="1"/>
    <col min="15616" max="15616" width="4.33203125" style="226" customWidth="1"/>
    <col min="15617" max="15620" width="10.6640625" style="226" customWidth="1"/>
    <col min="15621" max="15861" width="9" style="226"/>
    <col min="15862" max="15862" width="0" style="226" hidden="1" customWidth="1"/>
    <col min="15863" max="15863" width="9.1640625" style="226" customWidth="1"/>
    <col min="15864" max="15864" width="7.5" style="226" customWidth="1"/>
    <col min="15865" max="15865" width="13.5" style="226" customWidth="1"/>
    <col min="15866" max="15866" width="12.1640625" style="226" customWidth="1"/>
    <col min="15867" max="15867" width="11.5" style="226" customWidth="1"/>
    <col min="15868" max="15870" width="12.6640625" style="226" customWidth="1"/>
    <col min="15871" max="15871" width="6.6640625" style="226" customWidth="1"/>
    <col min="15872" max="15872" width="4.33203125" style="226" customWidth="1"/>
    <col min="15873" max="15876" width="10.6640625" style="226" customWidth="1"/>
    <col min="15877" max="16117" width="9" style="226"/>
    <col min="16118" max="16118" width="0" style="226" hidden="1" customWidth="1"/>
    <col min="16119" max="16119" width="9.1640625" style="226" customWidth="1"/>
    <col min="16120" max="16120" width="7.5" style="226" customWidth="1"/>
    <col min="16121" max="16121" width="13.5" style="226" customWidth="1"/>
    <col min="16122" max="16122" width="12.1640625" style="226" customWidth="1"/>
    <col min="16123" max="16123" width="11.5" style="226" customWidth="1"/>
    <col min="16124" max="16126" width="12.6640625" style="226" customWidth="1"/>
    <col min="16127" max="16127" width="6.6640625" style="226" customWidth="1"/>
    <col min="16128" max="16128" width="4.33203125" style="226" customWidth="1"/>
    <col min="16129" max="16132" width="10.6640625" style="226" customWidth="1"/>
    <col min="16133" max="16384" width="9" style="226"/>
  </cols>
  <sheetData>
    <row r="1" spans="1:10" s="9" customFormat="1" ht="15" customHeight="1">
      <c r="A1" s="4"/>
      <c r="B1" s="539" t="s">
        <v>8</v>
      </c>
      <c r="C1" s="6" t="s">
        <v>21</v>
      </c>
      <c r="D1" s="27"/>
      <c r="E1" s="441" t="s">
        <v>9</v>
      </c>
      <c r="F1" s="5"/>
      <c r="G1" s="94"/>
      <c r="H1" s="514"/>
      <c r="I1" s="21"/>
      <c r="J1" s="509" t="s">
        <v>2739</v>
      </c>
    </row>
    <row r="2" spans="1:10" s="9" customFormat="1" ht="15" customHeight="1">
      <c r="A2" s="10"/>
      <c r="B2" s="540" t="s">
        <v>11</v>
      </c>
      <c r="C2" s="12" t="s">
        <v>23</v>
      </c>
      <c r="D2" s="28"/>
      <c r="E2" s="442" t="s">
        <v>1587</v>
      </c>
      <c r="F2" s="13"/>
      <c r="G2" s="95"/>
      <c r="H2" s="515"/>
      <c r="I2" s="22"/>
      <c r="J2" s="510"/>
    </row>
    <row r="3" spans="1:10" s="425" customFormat="1">
      <c r="A3" s="558" t="s">
        <v>2741</v>
      </c>
      <c r="B3" s="541"/>
      <c r="C3" s="450" t="s">
        <v>2179</v>
      </c>
      <c r="D3" s="450" t="s">
        <v>2180</v>
      </c>
      <c r="E3" s="450" t="s">
        <v>16</v>
      </c>
      <c r="F3" s="942" t="s">
        <v>2181</v>
      </c>
      <c r="G3" s="943"/>
      <c r="H3" s="516" t="s">
        <v>1852</v>
      </c>
      <c r="I3" s="512" t="s">
        <v>2182</v>
      </c>
      <c r="J3" s="497" t="s">
        <v>2185</v>
      </c>
    </row>
    <row r="4" spans="1:10" s="425" customFormat="1">
      <c r="A4" s="559" t="s">
        <v>2742</v>
      </c>
      <c r="B4" s="542"/>
      <c r="C4" s="451"/>
      <c r="D4" s="452"/>
      <c r="E4" s="452"/>
      <c r="F4" s="453" t="s">
        <v>2183</v>
      </c>
      <c r="G4" s="454" t="s">
        <v>2184</v>
      </c>
      <c r="H4" s="517" t="s">
        <v>2185</v>
      </c>
      <c r="I4" s="513" t="s">
        <v>2186</v>
      </c>
      <c r="J4" s="498" t="s">
        <v>2737</v>
      </c>
    </row>
    <row r="5" spans="1:10" s="425" customFormat="1" ht="6" customHeight="1">
      <c r="A5" s="560"/>
      <c r="B5" s="543"/>
      <c r="C5" s="493"/>
      <c r="D5" s="494"/>
      <c r="E5" s="494"/>
      <c r="F5" s="495"/>
      <c r="G5" s="492"/>
      <c r="H5" s="518"/>
      <c r="I5" s="496"/>
      <c r="J5" s="499"/>
    </row>
    <row r="6" spans="1:10" s="425" customFormat="1" ht="16.75" customHeight="1">
      <c r="A6" s="73"/>
      <c r="B6" s="563" t="s">
        <v>2178</v>
      </c>
      <c r="C6" s="9"/>
      <c r="D6" s="424"/>
      <c r="E6" s="424"/>
      <c r="F6" s="424"/>
      <c r="G6" s="424"/>
      <c r="H6" s="519"/>
      <c r="I6" s="89"/>
      <c r="J6" s="500"/>
    </row>
    <row r="7" spans="1:10" customFormat="1" ht="27.5" customHeight="1">
      <c r="A7" s="73"/>
      <c r="B7" s="111"/>
      <c r="C7" s="566" t="s">
        <v>2745</v>
      </c>
      <c r="D7" s="428"/>
      <c r="E7" s="428"/>
      <c r="F7" s="455"/>
      <c r="G7" s="456"/>
      <c r="H7" s="520"/>
      <c r="I7" s="436"/>
      <c r="J7" s="500"/>
    </row>
    <row r="8" spans="1:10" customFormat="1" ht="16">
      <c r="A8" s="73">
        <v>1</v>
      </c>
      <c r="B8" s="544" t="s">
        <v>2187</v>
      </c>
      <c r="C8" s="408" t="s">
        <v>2188</v>
      </c>
      <c r="D8" s="428" t="s">
        <v>2189</v>
      </c>
      <c r="E8" s="428">
        <v>20</v>
      </c>
      <c r="F8" s="455"/>
      <c r="G8" s="456"/>
      <c r="H8" s="521">
        <f>(F8+G8)*E8</f>
        <v>0</v>
      </c>
      <c r="I8" s="437">
        <v>2.128E-2</v>
      </c>
      <c r="J8" s="501">
        <f>E8*I8</f>
        <v>0.42559999999999998</v>
      </c>
    </row>
    <row r="9" spans="1:10" customFormat="1" ht="16">
      <c r="A9" s="73">
        <v>2</v>
      </c>
      <c r="B9" s="544" t="s">
        <v>2190</v>
      </c>
      <c r="C9" s="408" t="s">
        <v>2191</v>
      </c>
      <c r="D9" s="428" t="s">
        <v>2189</v>
      </c>
      <c r="E9" s="428">
        <v>30</v>
      </c>
      <c r="F9" s="455"/>
      <c r="G9" s="456"/>
      <c r="H9" s="521">
        <f t="shared" ref="H9:H11" si="0">(F9+G9)*E9</f>
        <v>0</v>
      </c>
      <c r="I9" s="437">
        <v>1.4189999999999999E-2</v>
      </c>
      <c r="J9" s="501">
        <f t="shared" ref="J9:J11" si="1">E9*I9</f>
        <v>0.42569999999999997</v>
      </c>
    </row>
    <row r="10" spans="1:10" customFormat="1" ht="16">
      <c r="A10" s="73">
        <v>3</v>
      </c>
      <c r="B10" s="544" t="s">
        <v>2192</v>
      </c>
      <c r="C10" s="408" t="s">
        <v>2193</v>
      </c>
      <c r="D10" s="428" t="s">
        <v>2189</v>
      </c>
      <c r="E10" s="428">
        <v>55</v>
      </c>
      <c r="F10" s="455"/>
      <c r="G10" s="456"/>
      <c r="H10" s="521">
        <f t="shared" si="0"/>
        <v>0</v>
      </c>
      <c r="I10" s="437">
        <v>9.8799999999999999E-3</v>
      </c>
      <c r="J10" s="501">
        <f t="shared" si="1"/>
        <v>0.54339999999999999</v>
      </c>
    </row>
    <row r="11" spans="1:10" customFormat="1" ht="16">
      <c r="A11" s="73">
        <v>4</v>
      </c>
      <c r="B11" s="544" t="s">
        <v>2194</v>
      </c>
      <c r="C11" s="408" t="s">
        <v>2195</v>
      </c>
      <c r="D11" s="428" t="s">
        <v>130</v>
      </c>
      <c r="E11" s="428">
        <v>3</v>
      </c>
      <c r="F11" s="455"/>
      <c r="G11" s="456"/>
      <c r="H11" s="521">
        <f t="shared" si="0"/>
        <v>0</v>
      </c>
      <c r="I11" s="437">
        <v>4.2599999999999999E-3</v>
      </c>
      <c r="J11" s="501">
        <f t="shared" si="1"/>
        <v>1.278E-2</v>
      </c>
    </row>
    <row r="12" spans="1:10" customFormat="1" ht="15">
      <c r="A12" s="73"/>
      <c r="B12" s="544"/>
      <c r="C12" s="410" t="s">
        <v>2196</v>
      </c>
      <c r="D12" s="428"/>
      <c r="E12" s="428"/>
      <c r="F12" s="455"/>
      <c r="G12" s="456"/>
      <c r="H12" s="522"/>
      <c r="I12" s="436"/>
      <c r="J12" s="500"/>
    </row>
    <row r="13" spans="1:10" customFormat="1" ht="32">
      <c r="A13" s="73"/>
      <c r="B13" s="544"/>
      <c r="C13" s="408" t="s">
        <v>2740</v>
      </c>
      <c r="D13" s="428"/>
      <c r="E13" s="428"/>
      <c r="F13" s="455"/>
      <c r="G13" s="456"/>
      <c r="H13" s="522"/>
      <c r="I13" s="436"/>
      <c r="J13" s="500"/>
    </row>
    <row r="14" spans="1:10" customFormat="1" ht="16">
      <c r="A14" s="73">
        <v>5</v>
      </c>
      <c r="B14" s="544" t="s">
        <v>2197</v>
      </c>
      <c r="C14" s="408" t="s">
        <v>2198</v>
      </c>
      <c r="D14" s="428" t="s">
        <v>130</v>
      </c>
      <c r="E14" s="428">
        <v>25</v>
      </c>
      <c r="F14" s="455"/>
      <c r="G14" s="456"/>
      <c r="H14" s="521">
        <f>(F14+G14)*E14</f>
        <v>0</v>
      </c>
      <c r="I14" s="437">
        <v>1E-4</v>
      </c>
      <c r="J14" s="501">
        <f>E14*I14</f>
        <v>2.5000000000000001E-3</v>
      </c>
    </row>
    <row r="15" spans="1:10" customFormat="1" ht="16">
      <c r="A15" s="73">
        <v>6</v>
      </c>
      <c r="B15" s="544" t="s">
        <v>2199</v>
      </c>
      <c r="C15" s="408" t="s">
        <v>2200</v>
      </c>
      <c r="D15" s="428" t="s">
        <v>130</v>
      </c>
      <c r="E15" s="428">
        <v>24</v>
      </c>
      <c r="F15" s="455"/>
      <c r="G15" s="456"/>
      <c r="H15" s="521">
        <f t="shared" ref="H15:H27" si="2">(F15+G15)*E15</f>
        <v>0</v>
      </c>
      <c r="I15" s="437">
        <v>1E-4</v>
      </c>
      <c r="J15" s="501">
        <f t="shared" ref="J15:J27" si="3">E15*I15</f>
        <v>2.4000000000000002E-3</v>
      </c>
    </row>
    <row r="16" spans="1:10" customFormat="1" ht="16">
      <c r="A16" s="73">
        <v>7</v>
      </c>
      <c r="B16" s="544" t="s">
        <v>2201</v>
      </c>
      <c r="C16" s="408" t="s">
        <v>2202</v>
      </c>
      <c r="D16" s="428" t="s">
        <v>130</v>
      </c>
      <c r="E16" s="428">
        <v>15</v>
      </c>
      <c r="F16" s="455"/>
      <c r="G16" s="456"/>
      <c r="H16" s="521">
        <f t="shared" si="2"/>
        <v>0</v>
      </c>
      <c r="I16" s="437">
        <v>1E-4</v>
      </c>
      <c r="J16" s="501">
        <f t="shared" si="3"/>
        <v>1.5E-3</v>
      </c>
    </row>
    <row r="17" spans="1:10" customFormat="1" ht="16">
      <c r="A17" s="73">
        <v>8</v>
      </c>
      <c r="B17" s="544" t="s">
        <v>2203</v>
      </c>
      <c r="C17" s="408" t="s">
        <v>2204</v>
      </c>
      <c r="D17" s="428" t="s">
        <v>130</v>
      </c>
      <c r="E17" s="428">
        <v>6</v>
      </c>
      <c r="F17" s="455"/>
      <c r="G17" s="456"/>
      <c r="H17" s="521">
        <f t="shared" si="2"/>
        <v>0</v>
      </c>
      <c r="I17" s="437">
        <v>1E-4</v>
      </c>
      <c r="J17" s="501">
        <f t="shared" si="3"/>
        <v>6.0000000000000006E-4</v>
      </c>
    </row>
    <row r="18" spans="1:10" customFormat="1" ht="16">
      <c r="A18" s="73">
        <v>9</v>
      </c>
      <c r="B18" s="544" t="s">
        <v>2205</v>
      </c>
      <c r="C18" s="408" t="s">
        <v>2206</v>
      </c>
      <c r="D18" s="428" t="s">
        <v>130</v>
      </c>
      <c r="E18" s="428">
        <v>2</v>
      </c>
      <c r="F18" s="455"/>
      <c r="G18" s="456"/>
      <c r="H18" s="521">
        <f t="shared" si="2"/>
        <v>0</v>
      </c>
      <c r="I18" s="437">
        <v>1E-4</v>
      </c>
      <c r="J18" s="501">
        <f t="shared" si="3"/>
        <v>2.0000000000000001E-4</v>
      </c>
    </row>
    <row r="19" spans="1:10" customFormat="1" ht="16">
      <c r="A19" s="73">
        <v>10</v>
      </c>
      <c r="B19" s="544" t="s">
        <v>2207</v>
      </c>
      <c r="C19" s="408" t="s">
        <v>2208</v>
      </c>
      <c r="D19" s="428" t="s">
        <v>130</v>
      </c>
      <c r="E19" s="428">
        <v>2</v>
      </c>
      <c r="F19" s="455"/>
      <c r="G19" s="456"/>
      <c r="H19" s="521">
        <f t="shared" si="2"/>
        <v>0</v>
      </c>
      <c r="I19" s="437">
        <v>1E-4</v>
      </c>
      <c r="J19" s="501">
        <f t="shared" si="3"/>
        <v>2.0000000000000001E-4</v>
      </c>
    </row>
    <row r="20" spans="1:10" customFormat="1" ht="16">
      <c r="A20" s="73">
        <v>11</v>
      </c>
      <c r="B20" s="544" t="s">
        <v>2209</v>
      </c>
      <c r="C20" s="408" t="s">
        <v>2210</v>
      </c>
      <c r="D20" s="428" t="s">
        <v>130</v>
      </c>
      <c r="E20" s="428">
        <v>1</v>
      </c>
      <c r="F20" s="455"/>
      <c r="G20" s="456"/>
      <c r="H20" s="521">
        <f t="shared" si="2"/>
        <v>0</v>
      </c>
      <c r="I20" s="437">
        <v>1E-4</v>
      </c>
      <c r="J20" s="501">
        <f t="shared" si="3"/>
        <v>1E-4</v>
      </c>
    </row>
    <row r="21" spans="1:10" customFormat="1" ht="16">
      <c r="A21" s="73">
        <v>12</v>
      </c>
      <c r="B21" s="544" t="s">
        <v>2211</v>
      </c>
      <c r="C21" s="408" t="s">
        <v>2212</v>
      </c>
      <c r="D21" s="428" t="s">
        <v>130</v>
      </c>
      <c r="E21" s="428">
        <v>3</v>
      </c>
      <c r="F21" s="455"/>
      <c r="G21" s="456"/>
      <c r="H21" s="521">
        <f t="shared" si="2"/>
        <v>0</v>
      </c>
      <c r="I21" s="437">
        <v>1E-4</v>
      </c>
      <c r="J21" s="501">
        <f t="shared" si="3"/>
        <v>3.0000000000000003E-4</v>
      </c>
    </row>
    <row r="22" spans="1:10" customFormat="1" ht="16">
      <c r="A22" s="73">
        <v>13</v>
      </c>
      <c r="B22" s="544" t="s">
        <v>2213</v>
      </c>
      <c r="C22" s="408" t="s">
        <v>2214</v>
      </c>
      <c r="D22" s="428" t="s">
        <v>130</v>
      </c>
      <c r="E22" s="428">
        <v>4</v>
      </c>
      <c r="F22" s="455"/>
      <c r="G22" s="456"/>
      <c r="H22" s="521">
        <f t="shared" si="2"/>
        <v>0</v>
      </c>
      <c r="I22" s="437">
        <v>1E-4</v>
      </c>
      <c r="J22" s="501">
        <f t="shared" si="3"/>
        <v>4.0000000000000002E-4</v>
      </c>
    </row>
    <row r="23" spans="1:10" customFormat="1" ht="16">
      <c r="A23" s="73">
        <v>14</v>
      </c>
      <c r="B23" s="544" t="s">
        <v>2215</v>
      </c>
      <c r="C23" s="408" t="s">
        <v>2216</v>
      </c>
      <c r="D23" s="428" t="s">
        <v>130</v>
      </c>
      <c r="E23" s="428">
        <v>4</v>
      </c>
      <c r="F23" s="455"/>
      <c r="G23" s="456"/>
      <c r="H23" s="521">
        <f t="shared" si="2"/>
        <v>0</v>
      </c>
      <c r="I23" s="437">
        <v>1E-4</v>
      </c>
      <c r="J23" s="501">
        <f t="shared" si="3"/>
        <v>4.0000000000000002E-4</v>
      </c>
    </row>
    <row r="24" spans="1:10" customFormat="1" ht="16">
      <c r="A24" s="73">
        <v>15</v>
      </c>
      <c r="B24" s="544" t="s">
        <v>2217</v>
      </c>
      <c r="C24" s="408" t="s">
        <v>2218</v>
      </c>
      <c r="D24" s="428" t="s">
        <v>130</v>
      </c>
      <c r="E24" s="428">
        <v>4</v>
      </c>
      <c r="F24" s="455"/>
      <c r="G24" s="456"/>
      <c r="H24" s="521">
        <f t="shared" si="2"/>
        <v>0</v>
      </c>
      <c r="I24" s="437">
        <v>1E-4</v>
      </c>
      <c r="J24" s="501">
        <f t="shared" si="3"/>
        <v>4.0000000000000002E-4</v>
      </c>
    </row>
    <row r="25" spans="1:10" customFormat="1" ht="16">
      <c r="A25" s="73">
        <v>16</v>
      </c>
      <c r="B25" s="544" t="s">
        <v>2219</v>
      </c>
      <c r="C25" s="408" t="s">
        <v>2220</v>
      </c>
      <c r="D25" s="428" t="s">
        <v>130</v>
      </c>
      <c r="E25" s="428">
        <v>1</v>
      </c>
      <c r="F25" s="455"/>
      <c r="G25" s="456"/>
      <c r="H25" s="521">
        <f t="shared" si="2"/>
        <v>0</v>
      </c>
      <c r="I25" s="437">
        <v>1E-4</v>
      </c>
      <c r="J25" s="501">
        <f t="shared" si="3"/>
        <v>1E-4</v>
      </c>
    </row>
    <row r="26" spans="1:10" customFormat="1" ht="16">
      <c r="A26" s="73">
        <v>17</v>
      </c>
      <c r="B26" s="544" t="s">
        <v>2221</v>
      </c>
      <c r="C26" s="408" t="s">
        <v>2222</v>
      </c>
      <c r="D26" s="428" t="s">
        <v>130</v>
      </c>
      <c r="E26" s="428">
        <v>5</v>
      </c>
      <c r="F26" s="455"/>
      <c r="G26" s="456"/>
      <c r="H26" s="521">
        <f t="shared" si="2"/>
        <v>0</v>
      </c>
      <c r="I26" s="437">
        <v>1E-4</v>
      </c>
      <c r="J26" s="501">
        <f t="shared" si="3"/>
        <v>5.0000000000000001E-4</v>
      </c>
    </row>
    <row r="27" spans="1:10" customFormat="1" ht="16">
      <c r="A27" s="73">
        <v>18</v>
      </c>
      <c r="B27" s="544" t="s">
        <v>2223</v>
      </c>
      <c r="C27" s="408" t="s">
        <v>2224</v>
      </c>
      <c r="D27" s="428" t="s">
        <v>130</v>
      </c>
      <c r="E27" s="428">
        <v>1</v>
      </c>
      <c r="F27" s="455"/>
      <c r="G27" s="456"/>
      <c r="H27" s="521">
        <f t="shared" si="2"/>
        <v>0</v>
      </c>
      <c r="I27" s="437">
        <v>1E-4</v>
      </c>
      <c r="J27" s="501">
        <f t="shared" si="3"/>
        <v>1E-4</v>
      </c>
    </row>
    <row r="28" spans="1:10" s="15" customFormat="1" ht="25.25" customHeight="1">
      <c r="A28" s="16"/>
      <c r="B28" s="567"/>
      <c r="C28" s="566" t="s">
        <v>2746</v>
      </c>
      <c r="D28" s="568"/>
      <c r="E28" s="568"/>
      <c r="F28" s="569"/>
      <c r="G28" s="570"/>
      <c r="H28" s="571"/>
      <c r="I28" s="572"/>
      <c r="J28" s="573"/>
    </row>
    <row r="29" spans="1:10" customFormat="1" ht="16">
      <c r="A29" s="73">
        <v>19</v>
      </c>
      <c r="B29" s="544" t="s">
        <v>2225</v>
      </c>
      <c r="C29" s="408" t="s">
        <v>2226</v>
      </c>
      <c r="D29" s="428" t="s">
        <v>2189</v>
      </c>
      <c r="E29" s="428">
        <v>85</v>
      </c>
      <c r="F29" s="455"/>
      <c r="G29" s="456"/>
      <c r="H29" s="521">
        <f t="shared" ref="H29:H85" si="4">(F29+G29)*E29</f>
        <v>0</v>
      </c>
      <c r="I29" s="409">
        <v>8.9999999999999998E-4</v>
      </c>
      <c r="J29" s="501">
        <f t="shared" ref="J29:J85" si="5">E29*I29</f>
        <v>7.6499999999999999E-2</v>
      </c>
    </row>
    <row r="30" spans="1:10" customFormat="1" ht="16">
      <c r="A30" s="73">
        <v>20</v>
      </c>
      <c r="B30" s="544" t="s">
        <v>2227</v>
      </c>
      <c r="C30" s="408" t="s">
        <v>2228</v>
      </c>
      <c r="D30" s="428" t="s">
        <v>2189</v>
      </c>
      <c r="E30" s="428">
        <v>95</v>
      </c>
      <c r="F30" s="455"/>
      <c r="G30" s="456"/>
      <c r="H30" s="521">
        <f t="shared" si="4"/>
        <v>0</v>
      </c>
      <c r="I30" s="409">
        <v>9.6000000000000002E-4</v>
      </c>
      <c r="J30" s="501">
        <f t="shared" si="5"/>
        <v>9.1200000000000003E-2</v>
      </c>
    </row>
    <row r="31" spans="1:10" customFormat="1" ht="16">
      <c r="A31" s="73">
        <v>21</v>
      </c>
      <c r="B31" s="544" t="s">
        <v>2229</v>
      </c>
      <c r="C31" s="408" t="s">
        <v>2230</v>
      </c>
      <c r="D31" s="428" t="s">
        <v>2189</v>
      </c>
      <c r="E31" s="428">
        <v>210</v>
      </c>
      <c r="F31" s="455"/>
      <c r="G31" s="456"/>
      <c r="H31" s="521">
        <f t="shared" si="4"/>
        <v>0</v>
      </c>
      <c r="I31" s="409">
        <v>1.2099999999999999E-3</v>
      </c>
      <c r="J31" s="501">
        <f t="shared" si="5"/>
        <v>0.25409999999999999</v>
      </c>
    </row>
    <row r="32" spans="1:10" customFormat="1" ht="16">
      <c r="A32" s="73">
        <v>22</v>
      </c>
      <c r="B32" s="544" t="s">
        <v>2231</v>
      </c>
      <c r="C32" s="408" t="s">
        <v>2232</v>
      </c>
      <c r="D32" s="428" t="s">
        <v>2189</v>
      </c>
      <c r="E32" s="428">
        <v>65</v>
      </c>
      <c r="F32" s="455"/>
      <c r="G32" s="456"/>
      <c r="H32" s="521">
        <f t="shared" si="4"/>
        <v>0</v>
      </c>
      <c r="I32" s="409">
        <v>1.3500000000000001E-3</v>
      </c>
      <c r="J32" s="501">
        <f t="shared" si="5"/>
        <v>8.7750000000000009E-2</v>
      </c>
    </row>
    <row r="33" spans="1:10" customFormat="1" ht="16">
      <c r="A33" s="73">
        <v>23</v>
      </c>
      <c r="B33" s="544" t="s">
        <v>2233</v>
      </c>
      <c r="C33" s="408" t="s">
        <v>2234</v>
      </c>
      <c r="D33" s="428" t="s">
        <v>84</v>
      </c>
      <c r="E33" s="428">
        <v>5</v>
      </c>
      <c r="F33" s="455"/>
      <c r="G33" s="456"/>
      <c r="H33" s="521">
        <f t="shared" si="4"/>
        <v>0</v>
      </c>
      <c r="I33" s="409">
        <v>1.3500000000000001E-3</v>
      </c>
      <c r="J33" s="501">
        <f t="shared" si="5"/>
        <v>6.7500000000000008E-3</v>
      </c>
    </row>
    <row r="34" spans="1:10" customFormat="1" ht="16">
      <c r="A34" s="73">
        <v>24</v>
      </c>
      <c r="B34" s="544" t="s">
        <v>2235</v>
      </c>
      <c r="C34" s="408" t="s">
        <v>2236</v>
      </c>
      <c r="D34" s="428" t="s">
        <v>130</v>
      </c>
      <c r="E34" s="428">
        <v>1</v>
      </c>
      <c r="F34" s="455"/>
      <c r="G34" s="456"/>
      <c r="H34" s="521">
        <f t="shared" si="4"/>
        <v>0</v>
      </c>
      <c r="I34" s="409">
        <v>1.0000000000000001E-5</v>
      </c>
      <c r="J34" s="501">
        <f t="shared" si="5"/>
        <v>1.0000000000000001E-5</v>
      </c>
    </row>
    <row r="35" spans="1:10" customFormat="1" ht="16">
      <c r="A35" s="73">
        <v>25</v>
      </c>
      <c r="B35" s="544" t="s">
        <v>2237</v>
      </c>
      <c r="C35" s="408" t="s">
        <v>2238</v>
      </c>
      <c r="D35" s="428" t="s">
        <v>130</v>
      </c>
      <c r="E35" s="428">
        <v>1</v>
      </c>
      <c r="F35" s="455"/>
      <c r="G35" s="456"/>
      <c r="H35" s="521">
        <f t="shared" si="4"/>
        <v>0</v>
      </c>
      <c r="I35" s="409">
        <v>1.0000000000000001E-5</v>
      </c>
      <c r="J35" s="501">
        <f t="shared" si="5"/>
        <v>1.0000000000000001E-5</v>
      </c>
    </row>
    <row r="36" spans="1:10" customFormat="1" ht="19.25" customHeight="1">
      <c r="A36" s="73"/>
      <c r="B36" s="544"/>
      <c r="C36" s="410" t="s">
        <v>2239</v>
      </c>
      <c r="D36" s="428"/>
      <c r="E36" s="428"/>
      <c r="F36" s="455"/>
      <c r="G36" s="456"/>
      <c r="H36" s="522"/>
      <c r="I36" s="436"/>
      <c r="J36" s="500"/>
    </row>
    <row r="37" spans="1:10" customFormat="1" ht="16">
      <c r="A37" s="73"/>
      <c r="B37" s="544"/>
      <c r="C37" s="408" t="s">
        <v>2240</v>
      </c>
      <c r="D37" s="428"/>
      <c r="E37" s="428"/>
      <c r="F37" s="455"/>
      <c r="G37" s="456"/>
      <c r="H37" s="522"/>
      <c r="I37" s="436"/>
      <c r="J37" s="500"/>
    </row>
    <row r="38" spans="1:10" customFormat="1" ht="16">
      <c r="A38" s="73">
        <v>26</v>
      </c>
      <c r="B38" s="544" t="s">
        <v>2241</v>
      </c>
      <c r="C38" s="408" t="s">
        <v>2242</v>
      </c>
      <c r="D38" s="428" t="s">
        <v>130</v>
      </c>
      <c r="E38" s="428">
        <v>20</v>
      </c>
      <c r="F38" s="455"/>
      <c r="G38" s="456"/>
      <c r="H38" s="521">
        <f t="shared" si="4"/>
        <v>0</v>
      </c>
      <c r="I38" s="409">
        <v>4.0000000000000002E-4</v>
      </c>
      <c r="J38" s="501">
        <f t="shared" si="5"/>
        <v>8.0000000000000002E-3</v>
      </c>
    </row>
    <row r="39" spans="1:10" customFormat="1" ht="16">
      <c r="A39" s="73">
        <v>27</v>
      </c>
      <c r="B39" s="544" t="s">
        <v>2243</v>
      </c>
      <c r="C39" s="408" t="s">
        <v>2244</v>
      </c>
      <c r="D39" s="428" t="s">
        <v>130</v>
      </c>
      <c r="E39" s="428">
        <v>3</v>
      </c>
      <c r="F39" s="455"/>
      <c r="G39" s="456"/>
      <c r="H39" s="521">
        <f t="shared" si="4"/>
        <v>0</v>
      </c>
      <c r="I39" s="409">
        <v>1E-4</v>
      </c>
      <c r="J39" s="501">
        <f t="shared" si="5"/>
        <v>3.0000000000000003E-4</v>
      </c>
    </row>
    <row r="40" spans="1:10" customFormat="1" ht="16">
      <c r="A40" s="73">
        <v>28</v>
      </c>
      <c r="B40" s="544" t="s">
        <v>2245</v>
      </c>
      <c r="C40" s="408" t="s">
        <v>2246</v>
      </c>
      <c r="D40" s="428" t="s">
        <v>130</v>
      </c>
      <c r="E40" s="428">
        <v>21</v>
      </c>
      <c r="F40" s="455"/>
      <c r="G40" s="456"/>
      <c r="H40" s="521">
        <f t="shared" si="4"/>
        <v>0</v>
      </c>
      <c r="I40" s="409">
        <v>1E-4</v>
      </c>
      <c r="J40" s="501">
        <f t="shared" si="5"/>
        <v>2.1000000000000003E-3</v>
      </c>
    </row>
    <row r="41" spans="1:10" customFormat="1" ht="16">
      <c r="A41" s="73">
        <v>29</v>
      </c>
      <c r="B41" s="544" t="s">
        <v>2247</v>
      </c>
      <c r="C41" s="408" t="s">
        <v>2248</v>
      </c>
      <c r="D41" s="428" t="s">
        <v>130</v>
      </c>
      <c r="E41" s="428">
        <v>5</v>
      </c>
      <c r="F41" s="455"/>
      <c r="G41" s="456"/>
      <c r="H41" s="521">
        <f t="shared" si="4"/>
        <v>0</v>
      </c>
      <c r="I41" s="409">
        <v>1E-4</v>
      </c>
      <c r="J41" s="501">
        <f t="shared" si="5"/>
        <v>5.0000000000000001E-4</v>
      </c>
    </row>
    <row r="42" spans="1:10" customFormat="1" ht="16">
      <c r="A42" s="73">
        <v>30</v>
      </c>
      <c r="B42" s="544" t="s">
        <v>2249</v>
      </c>
      <c r="C42" s="408" t="s">
        <v>2250</v>
      </c>
      <c r="D42" s="428" t="s">
        <v>130</v>
      </c>
      <c r="E42" s="428">
        <v>1</v>
      </c>
      <c r="F42" s="455"/>
      <c r="G42" s="456"/>
      <c r="H42" s="521">
        <f t="shared" si="4"/>
        <v>0</v>
      </c>
      <c r="I42" s="409">
        <v>1E-4</v>
      </c>
      <c r="J42" s="501">
        <f t="shared" si="5"/>
        <v>1E-4</v>
      </c>
    </row>
    <row r="43" spans="1:10" customFormat="1" ht="16">
      <c r="A43" s="73">
        <v>31</v>
      </c>
      <c r="B43" s="544" t="s">
        <v>2251</v>
      </c>
      <c r="C43" s="408" t="s">
        <v>2252</v>
      </c>
      <c r="D43" s="428" t="s">
        <v>130</v>
      </c>
      <c r="E43" s="428">
        <v>1</v>
      </c>
      <c r="F43" s="455"/>
      <c r="G43" s="456"/>
      <c r="H43" s="521">
        <f t="shared" si="4"/>
        <v>0</v>
      </c>
      <c r="I43" s="409">
        <v>1E-4</v>
      </c>
      <c r="J43" s="501">
        <f t="shared" si="5"/>
        <v>1E-4</v>
      </c>
    </row>
    <row r="44" spans="1:10" customFormat="1" ht="16">
      <c r="A44" s="73">
        <v>32</v>
      </c>
      <c r="B44" s="544" t="s">
        <v>2253</v>
      </c>
      <c r="C44" s="408" t="s">
        <v>2254</v>
      </c>
      <c r="D44" s="428" t="s">
        <v>130</v>
      </c>
      <c r="E44" s="428">
        <v>1</v>
      </c>
      <c r="F44" s="455"/>
      <c r="G44" s="456"/>
      <c r="H44" s="521">
        <f t="shared" si="4"/>
        <v>0</v>
      </c>
      <c r="I44" s="409">
        <v>1E-4</v>
      </c>
      <c r="J44" s="501">
        <f t="shared" si="5"/>
        <v>1E-4</v>
      </c>
    </row>
    <row r="45" spans="1:10" customFormat="1" ht="27">
      <c r="A45" s="73"/>
      <c r="B45" s="544"/>
      <c r="C45" s="565" t="s">
        <v>2747</v>
      </c>
      <c r="D45" s="428"/>
      <c r="E45" s="428"/>
      <c r="F45" s="455"/>
      <c r="G45" s="456"/>
      <c r="H45" s="522"/>
      <c r="I45" s="436"/>
      <c r="J45" s="500"/>
    </row>
    <row r="46" spans="1:10" customFormat="1" ht="27">
      <c r="A46" s="73"/>
      <c r="B46" s="544"/>
      <c r="C46" s="565" t="s">
        <v>2748</v>
      </c>
      <c r="D46" s="428"/>
      <c r="E46" s="428"/>
      <c r="F46" s="455"/>
      <c r="G46" s="456"/>
      <c r="H46" s="522"/>
      <c r="I46" s="436"/>
      <c r="J46" s="500"/>
    </row>
    <row r="47" spans="1:10" customFormat="1" ht="27">
      <c r="A47" s="73"/>
      <c r="B47" s="544"/>
      <c r="C47" s="564" t="s">
        <v>2749</v>
      </c>
      <c r="D47" s="428"/>
      <c r="E47" s="428"/>
      <c r="F47" s="455"/>
      <c r="G47" s="456"/>
      <c r="H47" s="522"/>
      <c r="I47" s="436"/>
      <c r="J47" s="500"/>
    </row>
    <row r="48" spans="1:10" customFormat="1" ht="15">
      <c r="A48" s="73">
        <v>33</v>
      </c>
      <c r="B48" s="544" t="s">
        <v>2255</v>
      </c>
      <c r="C48" s="411" t="s">
        <v>2256</v>
      </c>
      <c r="D48" s="428" t="s">
        <v>84</v>
      </c>
      <c r="E48" s="428">
        <v>15</v>
      </c>
      <c r="F48" s="455"/>
      <c r="G48" s="456"/>
      <c r="H48" s="521">
        <f t="shared" si="4"/>
        <v>0</v>
      </c>
      <c r="I48" s="409">
        <v>1.2099999999999999E-3</v>
      </c>
      <c r="J48" s="501">
        <f t="shared" si="5"/>
        <v>1.8149999999999999E-2</v>
      </c>
    </row>
    <row r="49" spans="1:10" customFormat="1" ht="15">
      <c r="A49" s="73">
        <v>34</v>
      </c>
      <c r="B49" s="544" t="s">
        <v>2257</v>
      </c>
      <c r="C49" s="411" t="s">
        <v>2258</v>
      </c>
      <c r="D49" s="428" t="s">
        <v>84</v>
      </c>
      <c r="E49" s="428">
        <v>270</v>
      </c>
      <c r="F49" s="455"/>
      <c r="G49" s="456"/>
      <c r="H49" s="521">
        <f t="shared" si="4"/>
        <v>0</v>
      </c>
      <c r="I49" s="409">
        <v>1.3500000000000001E-3</v>
      </c>
      <c r="J49" s="501">
        <f t="shared" si="5"/>
        <v>0.36450000000000005</v>
      </c>
    </row>
    <row r="50" spans="1:10" customFormat="1" ht="15">
      <c r="A50" s="73">
        <v>35</v>
      </c>
      <c r="B50" s="544" t="s">
        <v>2259</v>
      </c>
      <c r="C50" s="411" t="s">
        <v>2260</v>
      </c>
      <c r="D50" s="428" t="s">
        <v>84</v>
      </c>
      <c r="E50" s="428">
        <v>35</v>
      </c>
      <c r="F50" s="455"/>
      <c r="G50" s="456"/>
      <c r="H50" s="521">
        <f t="shared" si="4"/>
        <v>0</v>
      </c>
      <c r="I50" s="409">
        <v>1.3500000000000001E-3</v>
      </c>
      <c r="J50" s="501">
        <f t="shared" si="5"/>
        <v>4.725E-2</v>
      </c>
    </row>
    <row r="51" spans="1:10" customFormat="1" ht="16">
      <c r="A51" s="73">
        <v>36</v>
      </c>
      <c r="B51" s="544" t="s">
        <v>2235</v>
      </c>
      <c r="C51" s="408" t="s">
        <v>2236</v>
      </c>
      <c r="D51" s="428" t="s">
        <v>130</v>
      </c>
      <c r="E51" s="428">
        <v>3</v>
      </c>
      <c r="F51" s="455"/>
      <c r="G51" s="456"/>
      <c r="H51" s="521">
        <f t="shared" si="4"/>
        <v>0</v>
      </c>
      <c r="I51" s="409">
        <v>1.0000000000000001E-5</v>
      </c>
      <c r="J51" s="501">
        <f t="shared" si="5"/>
        <v>3.0000000000000004E-5</v>
      </c>
    </row>
    <row r="52" spans="1:10" customFormat="1" ht="16">
      <c r="A52" s="73">
        <v>37</v>
      </c>
      <c r="B52" s="544" t="s">
        <v>2237</v>
      </c>
      <c r="C52" s="408" t="s">
        <v>2238</v>
      </c>
      <c r="D52" s="428" t="s">
        <v>130</v>
      </c>
      <c r="E52" s="428">
        <v>6</v>
      </c>
      <c r="F52" s="455"/>
      <c r="G52" s="456"/>
      <c r="H52" s="521">
        <f t="shared" si="4"/>
        <v>0</v>
      </c>
      <c r="I52" s="409">
        <v>1.0000000000000001E-5</v>
      </c>
      <c r="J52" s="501">
        <f t="shared" si="5"/>
        <v>6.0000000000000008E-5</v>
      </c>
    </row>
    <row r="53" spans="1:10" customFormat="1" ht="15">
      <c r="A53" s="73"/>
      <c r="B53" s="544"/>
      <c r="C53" s="412" t="s">
        <v>2261</v>
      </c>
      <c r="D53" s="428"/>
      <c r="E53" s="428"/>
      <c r="F53" s="455"/>
      <c r="G53" s="456"/>
      <c r="H53" s="521"/>
      <c r="I53" s="409"/>
      <c r="J53" s="501">
        <f t="shared" si="5"/>
        <v>0</v>
      </c>
    </row>
    <row r="54" spans="1:10" customFormat="1" ht="16">
      <c r="A54" s="73">
        <v>38</v>
      </c>
      <c r="B54" s="544" t="s">
        <v>2262</v>
      </c>
      <c r="C54" s="408" t="s">
        <v>2263</v>
      </c>
      <c r="D54" s="428" t="s">
        <v>130</v>
      </c>
      <c r="E54" s="428">
        <v>2</v>
      </c>
      <c r="F54" s="455"/>
      <c r="G54" s="456"/>
      <c r="H54" s="521">
        <f t="shared" si="4"/>
        <v>0</v>
      </c>
      <c r="I54" s="409">
        <v>1E-4</v>
      </c>
      <c r="J54" s="501">
        <f t="shared" si="5"/>
        <v>2.0000000000000001E-4</v>
      </c>
    </row>
    <row r="55" spans="1:10" customFormat="1" ht="16">
      <c r="A55" s="73">
        <v>39</v>
      </c>
      <c r="B55" s="544" t="s">
        <v>2264</v>
      </c>
      <c r="C55" s="408" t="s">
        <v>2265</v>
      </c>
      <c r="D55" s="428" t="s">
        <v>130</v>
      </c>
      <c r="E55" s="428">
        <v>7</v>
      </c>
      <c r="F55" s="455"/>
      <c r="G55" s="456"/>
      <c r="H55" s="521">
        <f t="shared" si="4"/>
        <v>0</v>
      </c>
      <c r="I55" s="409">
        <v>1E-4</v>
      </c>
      <c r="J55" s="501">
        <f t="shared" si="5"/>
        <v>6.9999999999999999E-4</v>
      </c>
    </row>
    <row r="56" spans="1:10" customFormat="1" ht="16">
      <c r="A56" s="73">
        <v>40</v>
      </c>
      <c r="B56" s="544" t="s">
        <v>2266</v>
      </c>
      <c r="C56" s="408" t="s">
        <v>2267</v>
      </c>
      <c r="D56" s="428" t="s">
        <v>130</v>
      </c>
      <c r="E56" s="428">
        <v>9</v>
      </c>
      <c r="F56" s="455"/>
      <c r="G56" s="456"/>
      <c r="H56" s="521">
        <f t="shared" si="4"/>
        <v>0</v>
      </c>
      <c r="I56" s="409">
        <v>1E-4</v>
      </c>
      <c r="J56" s="501">
        <f t="shared" si="5"/>
        <v>9.0000000000000008E-4</v>
      </c>
    </row>
    <row r="57" spans="1:10" customFormat="1" ht="16">
      <c r="A57" s="73">
        <v>41</v>
      </c>
      <c r="B57" s="544" t="s">
        <v>2268</v>
      </c>
      <c r="C57" s="408" t="s">
        <v>2269</v>
      </c>
      <c r="D57" s="428" t="s">
        <v>130</v>
      </c>
      <c r="E57" s="428">
        <v>2</v>
      </c>
      <c r="F57" s="455"/>
      <c r="G57" s="456"/>
      <c r="H57" s="521">
        <f t="shared" si="4"/>
        <v>0</v>
      </c>
      <c r="I57" s="409">
        <v>1E-4</v>
      </c>
      <c r="J57" s="501">
        <f t="shared" si="5"/>
        <v>2.0000000000000001E-4</v>
      </c>
    </row>
    <row r="58" spans="1:10" customFormat="1" ht="16">
      <c r="A58" s="73">
        <v>42</v>
      </c>
      <c r="B58" s="544" t="s">
        <v>2270</v>
      </c>
      <c r="C58" s="408" t="s">
        <v>2271</v>
      </c>
      <c r="D58" s="428" t="s">
        <v>130</v>
      </c>
      <c r="E58" s="428">
        <v>17</v>
      </c>
      <c r="F58" s="455"/>
      <c r="G58" s="456"/>
      <c r="H58" s="521">
        <f t="shared" si="4"/>
        <v>0</v>
      </c>
      <c r="I58" s="409">
        <v>1E-4</v>
      </c>
      <c r="J58" s="501">
        <f t="shared" si="5"/>
        <v>1.7000000000000001E-3</v>
      </c>
    </row>
    <row r="59" spans="1:10" customFormat="1" ht="16">
      <c r="A59" s="73">
        <v>43</v>
      </c>
      <c r="B59" s="544" t="s">
        <v>2272</v>
      </c>
      <c r="C59" s="408" t="s">
        <v>2273</v>
      </c>
      <c r="D59" s="428" t="s">
        <v>130</v>
      </c>
      <c r="E59" s="428">
        <v>10</v>
      </c>
      <c r="F59" s="455"/>
      <c r="G59" s="456"/>
      <c r="H59" s="521">
        <f t="shared" si="4"/>
        <v>0</v>
      </c>
      <c r="I59" s="409">
        <v>1E-4</v>
      </c>
      <c r="J59" s="501">
        <f t="shared" si="5"/>
        <v>1E-3</v>
      </c>
    </row>
    <row r="60" spans="1:10" customFormat="1" ht="16">
      <c r="A60" s="73">
        <v>44</v>
      </c>
      <c r="B60" s="544" t="s">
        <v>2274</v>
      </c>
      <c r="C60" s="408" t="s">
        <v>2275</v>
      </c>
      <c r="D60" s="428" t="s">
        <v>130</v>
      </c>
      <c r="E60" s="428">
        <v>2</v>
      </c>
      <c r="F60" s="455"/>
      <c r="G60" s="456"/>
      <c r="H60" s="521">
        <f t="shared" si="4"/>
        <v>0</v>
      </c>
      <c r="I60" s="409">
        <v>1E-4</v>
      </c>
      <c r="J60" s="501">
        <f t="shared" si="5"/>
        <v>2.0000000000000001E-4</v>
      </c>
    </row>
    <row r="61" spans="1:10" customFormat="1" ht="16">
      <c r="A61" s="73">
        <v>45</v>
      </c>
      <c r="B61" s="544" t="s">
        <v>2276</v>
      </c>
      <c r="C61" s="408" t="s">
        <v>2277</v>
      </c>
      <c r="D61" s="428" t="s">
        <v>130</v>
      </c>
      <c r="E61" s="428">
        <v>20</v>
      </c>
      <c r="F61" s="455"/>
      <c r="G61" s="456"/>
      <c r="H61" s="521">
        <f t="shared" si="4"/>
        <v>0</v>
      </c>
      <c r="I61" s="409">
        <v>1E-4</v>
      </c>
      <c r="J61" s="501">
        <f t="shared" si="5"/>
        <v>2E-3</v>
      </c>
    </row>
    <row r="62" spans="1:10" customFormat="1" ht="15">
      <c r="A62" s="73"/>
      <c r="B62" s="544"/>
      <c r="C62" s="412" t="s">
        <v>2278</v>
      </c>
      <c r="D62" s="428"/>
      <c r="E62" s="428"/>
      <c r="F62" s="455"/>
      <c r="G62" s="456"/>
      <c r="H62" s="521"/>
      <c r="I62" s="409"/>
      <c r="J62" s="501">
        <f t="shared" si="5"/>
        <v>0</v>
      </c>
    </row>
    <row r="63" spans="1:10" customFormat="1" ht="15">
      <c r="A63" s="73">
        <v>46</v>
      </c>
      <c r="B63" s="544" t="s">
        <v>2279</v>
      </c>
      <c r="C63" s="411" t="s">
        <v>2280</v>
      </c>
      <c r="D63" s="428" t="s">
        <v>130</v>
      </c>
      <c r="E63" s="428">
        <v>2</v>
      </c>
      <c r="F63" s="455"/>
      <c r="G63" s="456"/>
      <c r="H63" s="521">
        <f t="shared" si="4"/>
        <v>0</v>
      </c>
      <c r="I63" s="409">
        <v>1E-4</v>
      </c>
      <c r="J63" s="501">
        <f t="shared" si="5"/>
        <v>2.0000000000000001E-4</v>
      </c>
    </row>
    <row r="64" spans="1:10" customFormat="1" ht="15">
      <c r="A64" s="73">
        <v>47</v>
      </c>
      <c r="B64" s="544" t="s">
        <v>2281</v>
      </c>
      <c r="C64" s="411" t="s">
        <v>2282</v>
      </c>
      <c r="D64" s="428" t="s">
        <v>130</v>
      </c>
      <c r="E64" s="428">
        <v>27</v>
      </c>
      <c r="F64" s="455"/>
      <c r="G64" s="456"/>
      <c r="H64" s="521">
        <f t="shared" si="4"/>
        <v>0</v>
      </c>
      <c r="I64" s="409">
        <v>1E-4</v>
      </c>
      <c r="J64" s="501">
        <f t="shared" si="5"/>
        <v>2.7000000000000001E-3</v>
      </c>
    </row>
    <row r="65" spans="1:10" customFormat="1" ht="15">
      <c r="A65" s="73">
        <v>48</v>
      </c>
      <c r="B65" s="544" t="s">
        <v>2283</v>
      </c>
      <c r="C65" s="411" t="s">
        <v>2284</v>
      </c>
      <c r="D65" s="428" t="s">
        <v>130</v>
      </c>
      <c r="E65" s="428">
        <v>1</v>
      </c>
      <c r="F65" s="455"/>
      <c r="G65" s="456"/>
      <c r="H65" s="521">
        <f t="shared" si="4"/>
        <v>0</v>
      </c>
      <c r="I65" s="409">
        <v>1E-4</v>
      </c>
      <c r="J65" s="501">
        <f t="shared" si="5"/>
        <v>1E-4</v>
      </c>
    </row>
    <row r="66" spans="1:10" customFormat="1" ht="15">
      <c r="A66" s="73">
        <v>49</v>
      </c>
      <c r="B66" s="544" t="s">
        <v>2285</v>
      </c>
      <c r="C66" s="411" t="s">
        <v>2286</v>
      </c>
      <c r="D66" s="428" t="s">
        <v>130</v>
      </c>
      <c r="E66" s="428">
        <v>50</v>
      </c>
      <c r="F66" s="455"/>
      <c r="G66" s="456"/>
      <c r="H66" s="521">
        <f t="shared" si="4"/>
        <v>0</v>
      </c>
      <c r="I66" s="409">
        <v>1E-4</v>
      </c>
      <c r="J66" s="501">
        <f t="shared" si="5"/>
        <v>5.0000000000000001E-3</v>
      </c>
    </row>
    <row r="67" spans="1:10" customFormat="1" ht="15">
      <c r="A67" s="73">
        <v>50</v>
      </c>
      <c r="B67" s="544" t="s">
        <v>2287</v>
      </c>
      <c r="C67" s="411" t="s">
        <v>2288</v>
      </c>
      <c r="D67" s="428" t="s">
        <v>130</v>
      </c>
      <c r="E67" s="428">
        <v>2</v>
      </c>
      <c r="F67" s="455"/>
      <c r="G67" s="456"/>
      <c r="H67" s="521">
        <f t="shared" si="4"/>
        <v>0</v>
      </c>
      <c r="I67" s="409">
        <v>1E-4</v>
      </c>
      <c r="J67" s="501">
        <f t="shared" si="5"/>
        <v>2.0000000000000001E-4</v>
      </c>
    </row>
    <row r="68" spans="1:10" customFormat="1" ht="15">
      <c r="A68" s="73">
        <v>51</v>
      </c>
      <c r="B68" s="544" t="s">
        <v>2289</v>
      </c>
      <c r="C68" s="411" t="s">
        <v>2290</v>
      </c>
      <c r="D68" s="428" t="s">
        <v>130</v>
      </c>
      <c r="E68" s="428">
        <v>35</v>
      </c>
      <c r="F68" s="455"/>
      <c r="G68" s="456"/>
      <c r="H68" s="521">
        <f t="shared" si="4"/>
        <v>0</v>
      </c>
      <c r="I68" s="409">
        <v>1E-4</v>
      </c>
      <c r="J68" s="501">
        <f t="shared" si="5"/>
        <v>3.5000000000000001E-3</v>
      </c>
    </row>
    <row r="69" spans="1:10" customFormat="1" ht="15">
      <c r="A69" s="73">
        <v>52</v>
      </c>
      <c r="B69" s="544" t="s">
        <v>2291</v>
      </c>
      <c r="C69" s="411" t="s">
        <v>2292</v>
      </c>
      <c r="D69" s="428" t="s">
        <v>130</v>
      </c>
      <c r="E69" s="428">
        <v>4</v>
      </c>
      <c r="F69" s="455"/>
      <c r="G69" s="456"/>
      <c r="H69" s="521">
        <f t="shared" si="4"/>
        <v>0</v>
      </c>
      <c r="I69" s="409">
        <v>1E-4</v>
      </c>
      <c r="J69" s="501">
        <f t="shared" si="5"/>
        <v>4.0000000000000002E-4</v>
      </c>
    </row>
    <row r="70" spans="1:10" customFormat="1" ht="15">
      <c r="A70" s="73">
        <v>53</v>
      </c>
      <c r="B70" s="544" t="s">
        <v>2293</v>
      </c>
      <c r="C70" s="411" t="s">
        <v>2294</v>
      </c>
      <c r="D70" s="428" t="s">
        <v>130</v>
      </c>
      <c r="E70" s="428">
        <v>2</v>
      </c>
      <c r="F70" s="455"/>
      <c r="G70" s="456"/>
      <c r="H70" s="521">
        <f t="shared" si="4"/>
        <v>0</v>
      </c>
      <c r="I70" s="409">
        <v>1E-4</v>
      </c>
      <c r="J70" s="501">
        <f t="shared" si="5"/>
        <v>2.0000000000000001E-4</v>
      </c>
    </row>
    <row r="71" spans="1:10" customFormat="1" ht="15">
      <c r="A71" s="73">
        <v>54</v>
      </c>
      <c r="B71" s="544" t="s">
        <v>2295</v>
      </c>
      <c r="C71" s="411" t="s">
        <v>2296</v>
      </c>
      <c r="D71" s="428" t="s">
        <v>130</v>
      </c>
      <c r="E71" s="428">
        <v>6</v>
      </c>
      <c r="F71" s="455"/>
      <c r="G71" s="456"/>
      <c r="H71" s="521">
        <f t="shared" si="4"/>
        <v>0</v>
      </c>
      <c r="I71" s="409">
        <v>1E-4</v>
      </c>
      <c r="J71" s="501">
        <f t="shared" si="5"/>
        <v>6.0000000000000006E-4</v>
      </c>
    </row>
    <row r="72" spans="1:10" customFormat="1" ht="15">
      <c r="A72" s="73"/>
      <c r="B72" s="544"/>
      <c r="C72" s="412" t="s">
        <v>2297</v>
      </c>
      <c r="D72" s="428"/>
      <c r="E72" s="428"/>
      <c r="F72" s="455"/>
      <c r="G72" s="456"/>
      <c r="H72" s="521"/>
      <c r="I72" s="409"/>
      <c r="J72" s="501">
        <f t="shared" si="5"/>
        <v>0</v>
      </c>
    </row>
    <row r="73" spans="1:10" customFormat="1" ht="15">
      <c r="A73" s="73">
        <v>55</v>
      </c>
      <c r="B73" s="544" t="s">
        <v>2298</v>
      </c>
      <c r="C73" s="411" t="s">
        <v>2299</v>
      </c>
      <c r="D73" s="428" t="s">
        <v>130</v>
      </c>
      <c r="E73" s="428">
        <v>3</v>
      </c>
      <c r="F73" s="455"/>
      <c r="G73" s="456"/>
      <c r="H73" s="521">
        <f t="shared" si="4"/>
        <v>0</v>
      </c>
      <c r="I73" s="409">
        <v>1E-4</v>
      </c>
      <c r="J73" s="501">
        <f t="shared" si="5"/>
        <v>3.0000000000000003E-4</v>
      </c>
    </row>
    <row r="74" spans="1:10" customFormat="1" ht="15">
      <c r="A74" s="73">
        <v>56</v>
      </c>
      <c r="B74" s="544" t="s">
        <v>2300</v>
      </c>
      <c r="C74" s="411" t="s">
        <v>2301</v>
      </c>
      <c r="D74" s="428" t="s">
        <v>130</v>
      </c>
      <c r="E74" s="428">
        <v>6</v>
      </c>
      <c r="F74" s="455"/>
      <c r="G74" s="456"/>
      <c r="H74" s="521">
        <f t="shared" si="4"/>
        <v>0</v>
      </c>
      <c r="I74" s="409">
        <v>1E-4</v>
      </c>
      <c r="J74" s="501">
        <f t="shared" si="5"/>
        <v>6.0000000000000006E-4</v>
      </c>
    </row>
    <row r="75" spans="1:10" customFormat="1" ht="15">
      <c r="A75" s="73"/>
      <c r="B75" s="544"/>
      <c r="C75" s="412" t="s">
        <v>2302</v>
      </c>
      <c r="D75" s="428"/>
      <c r="E75" s="428"/>
      <c r="F75" s="455"/>
      <c r="G75" s="456"/>
      <c r="H75" s="521">
        <f t="shared" si="4"/>
        <v>0</v>
      </c>
      <c r="I75" s="409"/>
      <c r="J75" s="501">
        <f t="shared" si="5"/>
        <v>0</v>
      </c>
    </row>
    <row r="76" spans="1:10" customFormat="1" ht="15">
      <c r="A76" s="73">
        <v>57</v>
      </c>
      <c r="B76" s="544" t="s">
        <v>2303</v>
      </c>
      <c r="C76" s="411" t="s">
        <v>2304</v>
      </c>
      <c r="D76" s="428" t="s">
        <v>130</v>
      </c>
      <c r="E76" s="428">
        <v>25</v>
      </c>
      <c r="F76" s="455"/>
      <c r="G76" s="456"/>
      <c r="H76" s="521">
        <f t="shared" si="4"/>
        <v>0</v>
      </c>
      <c r="I76" s="409">
        <v>1E-4</v>
      </c>
      <c r="J76" s="501">
        <f t="shared" si="5"/>
        <v>2.5000000000000001E-3</v>
      </c>
    </row>
    <row r="77" spans="1:10" customFormat="1" ht="15">
      <c r="A77" s="73">
        <v>58</v>
      </c>
      <c r="B77" s="544" t="s">
        <v>2305</v>
      </c>
      <c r="C77" s="411" t="s">
        <v>2306</v>
      </c>
      <c r="D77" s="428" t="s">
        <v>130</v>
      </c>
      <c r="E77" s="428">
        <v>4</v>
      </c>
      <c r="F77" s="455"/>
      <c r="G77" s="456"/>
      <c r="H77" s="521">
        <f t="shared" si="4"/>
        <v>0</v>
      </c>
      <c r="I77" s="409">
        <v>1E-4</v>
      </c>
      <c r="J77" s="501">
        <f t="shared" si="5"/>
        <v>4.0000000000000002E-4</v>
      </c>
    </row>
    <row r="78" spans="1:10" customFormat="1" ht="15">
      <c r="A78" s="73">
        <v>59</v>
      </c>
      <c r="B78" s="544" t="s">
        <v>2307</v>
      </c>
      <c r="C78" s="411" t="s">
        <v>2308</v>
      </c>
      <c r="D78" s="428" t="s">
        <v>130</v>
      </c>
      <c r="E78" s="428">
        <v>5</v>
      </c>
      <c r="F78" s="455"/>
      <c r="G78" s="456"/>
      <c r="H78" s="521">
        <f t="shared" si="4"/>
        <v>0</v>
      </c>
      <c r="I78" s="409">
        <v>1E-4</v>
      </c>
      <c r="J78" s="501">
        <f t="shared" si="5"/>
        <v>5.0000000000000001E-4</v>
      </c>
    </row>
    <row r="79" spans="1:10" customFormat="1" ht="15">
      <c r="A79" s="73">
        <v>60</v>
      </c>
      <c r="B79" s="544" t="s">
        <v>2309</v>
      </c>
      <c r="C79" s="411" t="s">
        <v>2310</v>
      </c>
      <c r="D79" s="428" t="s">
        <v>130</v>
      </c>
      <c r="E79" s="428">
        <v>7</v>
      </c>
      <c r="F79" s="455"/>
      <c r="G79" s="456"/>
      <c r="H79" s="521">
        <f t="shared" si="4"/>
        <v>0</v>
      </c>
      <c r="I79" s="409">
        <v>1E-4</v>
      </c>
      <c r="J79" s="501">
        <f t="shared" si="5"/>
        <v>6.9999999999999999E-4</v>
      </c>
    </row>
    <row r="80" spans="1:10" customFormat="1" ht="15">
      <c r="A80" s="73"/>
      <c r="B80" s="544"/>
      <c r="C80" s="410" t="s">
        <v>2311</v>
      </c>
      <c r="D80" s="428"/>
      <c r="E80" s="428"/>
      <c r="F80" s="455"/>
      <c r="G80" s="456"/>
      <c r="H80" s="521"/>
      <c r="I80" s="437"/>
      <c r="J80" s="501"/>
    </row>
    <row r="81" spans="1:10" customFormat="1" ht="16">
      <c r="A81" s="73"/>
      <c r="B81" s="544"/>
      <c r="C81" s="408" t="s">
        <v>2736</v>
      </c>
      <c r="D81" s="428"/>
      <c r="E81" s="428"/>
      <c r="F81" s="455"/>
      <c r="G81" s="456"/>
      <c r="H81" s="521"/>
      <c r="I81" s="437"/>
      <c r="J81" s="501"/>
    </row>
    <row r="82" spans="1:10" customFormat="1" ht="16">
      <c r="A82" s="73">
        <v>61</v>
      </c>
      <c r="B82" s="544" t="s">
        <v>2312</v>
      </c>
      <c r="C82" s="408" t="s">
        <v>2313</v>
      </c>
      <c r="D82" s="428" t="s">
        <v>254</v>
      </c>
      <c r="E82" s="428">
        <v>25</v>
      </c>
      <c r="F82" s="457"/>
      <c r="G82" s="456"/>
      <c r="H82" s="521">
        <f t="shared" si="4"/>
        <v>0</v>
      </c>
      <c r="I82" s="437">
        <v>1E-4</v>
      </c>
      <c r="J82" s="501">
        <f t="shared" si="5"/>
        <v>2.5000000000000001E-3</v>
      </c>
    </row>
    <row r="83" spans="1:10" customFormat="1" ht="15">
      <c r="A83" s="73"/>
      <c r="B83" s="544"/>
      <c r="C83" s="410" t="s">
        <v>2196</v>
      </c>
      <c r="D83" s="428"/>
      <c r="E83" s="428"/>
      <c r="F83" s="455"/>
      <c r="G83" s="456"/>
      <c r="H83" s="521"/>
      <c r="I83" s="437"/>
      <c r="J83" s="501"/>
    </row>
    <row r="84" spans="1:10" customFormat="1" ht="27">
      <c r="A84" s="73"/>
      <c r="B84" s="544"/>
      <c r="C84" s="574" t="s">
        <v>2750</v>
      </c>
      <c r="D84" s="428"/>
      <c r="E84" s="428"/>
      <c r="F84" s="455"/>
      <c r="G84" s="456"/>
      <c r="H84" s="521"/>
      <c r="I84" s="437"/>
      <c r="J84" s="501"/>
    </row>
    <row r="85" spans="1:10" customFormat="1" ht="16">
      <c r="A85" s="73">
        <v>62</v>
      </c>
      <c r="B85" s="544" t="s">
        <v>2314</v>
      </c>
      <c r="C85" s="408" t="s">
        <v>2315</v>
      </c>
      <c r="D85" s="428" t="s">
        <v>130</v>
      </c>
      <c r="E85" s="428">
        <v>1</v>
      </c>
      <c r="F85" s="455"/>
      <c r="G85" s="456"/>
      <c r="H85" s="521">
        <f t="shared" si="4"/>
        <v>0</v>
      </c>
      <c r="I85" s="409">
        <v>1E-4</v>
      </c>
      <c r="J85" s="501">
        <f t="shared" si="5"/>
        <v>1E-4</v>
      </c>
    </row>
    <row r="86" spans="1:10" customFormat="1" ht="16">
      <c r="A86" s="73">
        <v>63</v>
      </c>
      <c r="B86" s="544" t="s">
        <v>2316</v>
      </c>
      <c r="C86" s="408" t="s">
        <v>2317</v>
      </c>
      <c r="D86" s="428" t="s">
        <v>130</v>
      </c>
      <c r="E86" s="428">
        <v>29</v>
      </c>
      <c r="F86" s="455"/>
      <c r="G86" s="456"/>
      <c r="H86" s="521">
        <f t="shared" ref="H86:H144" si="6">(F86+G86)*E86</f>
        <v>0</v>
      </c>
      <c r="I86" s="409">
        <v>1E-4</v>
      </c>
      <c r="J86" s="501">
        <f t="shared" ref="J86:J144" si="7">E86*I86</f>
        <v>2.9000000000000002E-3</v>
      </c>
    </row>
    <row r="87" spans="1:10" customFormat="1" ht="16">
      <c r="A87" s="73">
        <v>64</v>
      </c>
      <c r="B87" s="544" t="s">
        <v>2318</v>
      </c>
      <c r="C87" s="408" t="s">
        <v>2319</v>
      </c>
      <c r="D87" s="428" t="s">
        <v>130</v>
      </c>
      <c r="E87" s="428">
        <v>3</v>
      </c>
      <c r="F87" s="455"/>
      <c r="G87" s="456"/>
      <c r="H87" s="521">
        <f t="shared" si="6"/>
        <v>0</v>
      </c>
      <c r="I87" s="409">
        <v>2.9999999999999997E-4</v>
      </c>
      <c r="J87" s="501">
        <f t="shared" si="7"/>
        <v>8.9999999999999998E-4</v>
      </c>
    </row>
    <row r="88" spans="1:10" customFormat="1" ht="16">
      <c r="A88" s="73">
        <v>65</v>
      </c>
      <c r="B88" s="544" t="s">
        <v>2320</v>
      </c>
      <c r="C88" s="408" t="s">
        <v>2321</v>
      </c>
      <c r="D88" s="428" t="s">
        <v>130</v>
      </c>
      <c r="E88" s="428">
        <v>75</v>
      </c>
      <c r="F88" s="455"/>
      <c r="G88" s="456"/>
      <c r="H88" s="521">
        <f t="shared" si="6"/>
        <v>0</v>
      </c>
      <c r="I88" s="409">
        <v>8.9999999999999998E-4</v>
      </c>
      <c r="J88" s="501">
        <f t="shared" si="7"/>
        <v>6.7500000000000004E-2</v>
      </c>
    </row>
    <row r="89" spans="1:10" customFormat="1" ht="16">
      <c r="A89" s="73">
        <v>66</v>
      </c>
      <c r="B89" s="544" t="s">
        <v>2322</v>
      </c>
      <c r="C89" s="408" t="s">
        <v>2323</v>
      </c>
      <c r="D89" s="428" t="s">
        <v>130</v>
      </c>
      <c r="E89" s="428">
        <v>6</v>
      </c>
      <c r="F89" s="455"/>
      <c r="G89" s="456"/>
      <c r="H89" s="521">
        <f t="shared" si="6"/>
        <v>0</v>
      </c>
      <c r="I89" s="409">
        <v>1.2999999999999999E-3</v>
      </c>
      <c r="J89" s="501">
        <f t="shared" si="7"/>
        <v>7.7999999999999996E-3</v>
      </c>
    </row>
    <row r="90" spans="1:10" customFormat="1" ht="27">
      <c r="A90" s="73"/>
      <c r="B90" s="544"/>
      <c r="C90" s="574" t="s">
        <v>2751</v>
      </c>
      <c r="D90" s="428"/>
      <c r="E90" s="428"/>
      <c r="F90" s="455"/>
      <c r="G90" s="456"/>
      <c r="H90" s="521"/>
      <c r="I90" s="409"/>
      <c r="J90" s="501"/>
    </row>
    <row r="91" spans="1:10" customFormat="1" ht="16">
      <c r="A91" s="73"/>
      <c r="B91" s="544"/>
      <c r="C91" s="408" t="s">
        <v>2324</v>
      </c>
      <c r="D91" s="428"/>
      <c r="E91" s="428"/>
      <c r="F91" s="455"/>
      <c r="G91" s="456"/>
      <c r="H91" s="521"/>
      <c r="I91" s="409"/>
      <c r="J91" s="501"/>
    </row>
    <row r="92" spans="1:10" customFormat="1" ht="16">
      <c r="A92" s="73">
        <v>67</v>
      </c>
      <c r="B92" s="544" t="s">
        <v>2325</v>
      </c>
      <c r="C92" s="408" t="s">
        <v>2326</v>
      </c>
      <c r="D92" s="428" t="s">
        <v>130</v>
      </c>
      <c r="E92" s="428">
        <v>8</v>
      </c>
      <c r="F92" s="455"/>
      <c r="G92" s="456"/>
      <c r="H92" s="521">
        <f t="shared" si="6"/>
        <v>0</v>
      </c>
      <c r="I92" s="409">
        <v>1E-4</v>
      </c>
      <c r="J92" s="501">
        <f t="shared" si="7"/>
        <v>8.0000000000000004E-4</v>
      </c>
    </row>
    <row r="93" spans="1:10" customFormat="1" ht="16">
      <c r="A93" s="73">
        <v>68</v>
      </c>
      <c r="B93" s="544" t="s">
        <v>2327</v>
      </c>
      <c r="C93" s="408" t="s">
        <v>2328</v>
      </c>
      <c r="D93" s="428" t="s">
        <v>130</v>
      </c>
      <c r="E93" s="428">
        <v>7</v>
      </c>
      <c r="F93" s="455"/>
      <c r="G93" s="456"/>
      <c r="H93" s="521">
        <f t="shared" si="6"/>
        <v>0</v>
      </c>
      <c r="I93" s="409">
        <v>1E-4</v>
      </c>
      <c r="J93" s="501">
        <f t="shared" si="7"/>
        <v>6.9999999999999999E-4</v>
      </c>
    </row>
    <row r="94" spans="1:10" customFormat="1" ht="16">
      <c r="A94" s="73">
        <v>69</v>
      </c>
      <c r="B94" s="544" t="s">
        <v>2329</v>
      </c>
      <c r="C94" s="408" t="s">
        <v>2330</v>
      </c>
      <c r="D94" s="428" t="s">
        <v>130</v>
      </c>
      <c r="E94" s="428">
        <v>12</v>
      </c>
      <c r="F94" s="455"/>
      <c r="G94" s="456"/>
      <c r="H94" s="521">
        <f t="shared" si="6"/>
        <v>0</v>
      </c>
      <c r="I94" s="409">
        <v>1E-4</v>
      </c>
      <c r="J94" s="501">
        <f t="shared" si="7"/>
        <v>1.2000000000000001E-3</v>
      </c>
    </row>
    <row r="95" spans="1:10" customFormat="1" ht="16">
      <c r="A95" s="73"/>
      <c r="B95" s="544"/>
      <c r="C95" s="408" t="s">
        <v>2331</v>
      </c>
      <c r="D95" s="428"/>
      <c r="E95" s="428"/>
      <c r="F95" s="455"/>
      <c r="G95" s="456"/>
      <c r="H95" s="521"/>
      <c r="I95" s="409"/>
      <c r="J95" s="501"/>
    </row>
    <row r="96" spans="1:10" customFormat="1" ht="16">
      <c r="A96" s="73">
        <v>70</v>
      </c>
      <c r="B96" s="544" t="s">
        <v>2332</v>
      </c>
      <c r="C96" s="408" t="s">
        <v>2333</v>
      </c>
      <c r="D96" s="428" t="s">
        <v>130</v>
      </c>
      <c r="E96" s="428">
        <v>8</v>
      </c>
      <c r="F96" s="455"/>
      <c r="G96" s="456"/>
      <c r="H96" s="521">
        <f t="shared" si="6"/>
        <v>0</v>
      </c>
      <c r="I96" s="409">
        <v>1E-4</v>
      </c>
      <c r="J96" s="501">
        <f t="shared" si="7"/>
        <v>8.0000000000000004E-4</v>
      </c>
    </row>
    <row r="97" spans="1:10" customFormat="1" ht="16">
      <c r="A97" s="73">
        <v>71</v>
      </c>
      <c r="B97" s="544" t="s">
        <v>2334</v>
      </c>
      <c r="C97" s="408" t="s">
        <v>2335</v>
      </c>
      <c r="D97" s="428" t="s">
        <v>130</v>
      </c>
      <c r="E97" s="428">
        <v>7</v>
      </c>
      <c r="F97" s="455"/>
      <c r="G97" s="456"/>
      <c r="H97" s="521">
        <f t="shared" si="6"/>
        <v>0</v>
      </c>
      <c r="I97" s="409">
        <v>1E-4</v>
      </c>
      <c r="J97" s="501">
        <f t="shared" si="7"/>
        <v>6.9999999999999999E-4</v>
      </c>
    </row>
    <row r="98" spans="1:10" customFormat="1" ht="16">
      <c r="A98" s="73">
        <v>72</v>
      </c>
      <c r="B98" s="544" t="s">
        <v>2336</v>
      </c>
      <c r="C98" s="408" t="s">
        <v>2337</v>
      </c>
      <c r="D98" s="428" t="s">
        <v>130</v>
      </c>
      <c r="E98" s="428">
        <v>12</v>
      </c>
      <c r="F98" s="455"/>
      <c r="G98" s="456"/>
      <c r="H98" s="521">
        <f t="shared" si="6"/>
        <v>0</v>
      </c>
      <c r="I98" s="409">
        <v>1E-4</v>
      </c>
      <c r="J98" s="501">
        <f t="shared" si="7"/>
        <v>1.2000000000000001E-3</v>
      </c>
    </row>
    <row r="99" spans="1:10" customFormat="1" ht="16">
      <c r="A99" s="73"/>
      <c r="B99" s="544"/>
      <c r="C99" s="408" t="s">
        <v>2338</v>
      </c>
      <c r="D99" s="428"/>
      <c r="E99" s="428"/>
      <c r="F99" s="455"/>
      <c r="G99" s="456"/>
      <c r="H99" s="521"/>
      <c r="I99" s="409"/>
      <c r="J99" s="501"/>
    </row>
    <row r="100" spans="1:10" customFormat="1" ht="16">
      <c r="A100" s="73">
        <v>73</v>
      </c>
      <c r="B100" s="544" t="s">
        <v>2339</v>
      </c>
      <c r="C100" s="408" t="s">
        <v>2340</v>
      </c>
      <c r="D100" s="428" t="s">
        <v>130</v>
      </c>
      <c r="E100" s="428">
        <v>8</v>
      </c>
      <c r="F100" s="455"/>
      <c r="G100" s="456"/>
      <c r="H100" s="521">
        <f t="shared" si="6"/>
        <v>0</v>
      </c>
      <c r="I100" s="409">
        <v>1E-4</v>
      </c>
      <c r="J100" s="501">
        <f t="shared" si="7"/>
        <v>8.0000000000000004E-4</v>
      </c>
    </row>
    <row r="101" spans="1:10" customFormat="1" ht="16">
      <c r="A101" s="73">
        <v>74</v>
      </c>
      <c r="B101" s="544" t="s">
        <v>2341</v>
      </c>
      <c r="C101" s="408" t="s">
        <v>2342</v>
      </c>
      <c r="D101" s="428" t="s">
        <v>130</v>
      </c>
      <c r="E101" s="428">
        <v>7</v>
      </c>
      <c r="F101" s="455"/>
      <c r="G101" s="456"/>
      <c r="H101" s="521">
        <f t="shared" si="6"/>
        <v>0</v>
      </c>
      <c r="I101" s="409">
        <v>1E-4</v>
      </c>
      <c r="J101" s="501">
        <f t="shared" si="7"/>
        <v>6.9999999999999999E-4</v>
      </c>
    </row>
    <row r="102" spans="1:10" customFormat="1" ht="16">
      <c r="A102" s="73">
        <v>75</v>
      </c>
      <c r="B102" s="544" t="s">
        <v>2343</v>
      </c>
      <c r="C102" s="408" t="s">
        <v>2344</v>
      </c>
      <c r="D102" s="428" t="s">
        <v>130</v>
      </c>
      <c r="E102" s="428">
        <v>12</v>
      </c>
      <c r="F102" s="455"/>
      <c r="G102" s="456"/>
      <c r="H102" s="521">
        <f t="shared" si="6"/>
        <v>0</v>
      </c>
      <c r="I102" s="409">
        <v>1E-4</v>
      </c>
      <c r="J102" s="501">
        <f t="shared" si="7"/>
        <v>1.2000000000000001E-3</v>
      </c>
    </row>
    <row r="103" spans="1:10" customFormat="1" ht="15">
      <c r="A103" s="73"/>
      <c r="B103" s="544"/>
      <c r="C103" s="413" t="s">
        <v>2345</v>
      </c>
      <c r="D103" s="428"/>
      <c r="E103" s="428"/>
      <c r="F103" s="455"/>
      <c r="G103" s="456"/>
      <c r="H103" s="521"/>
      <c r="I103" s="409"/>
      <c r="J103" s="501"/>
    </row>
    <row r="104" spans="1:10" customFormat="1" ht="16">
      <c r="A104" s="73">
        <v>76</v>
      </c>
      <c r="B104" s="544" t="s">
        <v>2346</v>
      </c>
      <c r="C104" s="408" t="s">
        <v>2347</v>
      </c>
      <c r="D104" s="428" t="s">
        <v>130</v>
      </c>
      <c r="E104" s="428">
        <v>3</v>
      </c>
      <c r="F104" s="455"/>
      <c r="G104" s="456"/>
      <c r="H104" s="521">
        <f t="shared" si="6"/>
        <v>0</v>
      </c>
      <c r="I104" s="409">
        <v>1E-4</v>
      </c>
      <c r="J104" s="501">
        <f t="shared" si="7"/>
        <v>3.0000000000000003E-4</v>
      </c>
    </row>
    <row r="105" spans="1:10" customFormat="1" ht="16">
      <c r="A105" s="73">
        <v>77</v>
      </c>
      <c r="B105" s="544" t="s">
        <v>2348</v>
      </c>
      <c r="C105" s="408" t="s">
        <v>2349</v>
      </c>
      <c r="D105" s="428" t="s">
        <v>130</v>
      </c>
      <c r="E105" s="428">
        <v>13</v>
      </c>
      <c r="F105" s="455"/>
      <c r="G105" s="456"/>
      <c r="H105" s="521">
        <f t="shared" si="6"/>
        <v>0</v>
      </c>
      <c r="I105" s="409">
        <v>1E-4</v>
      </c>
      <c r="J105" s="501">
        <f t="shared" si="7"/>
        <v>1.3000000000000002E-3</v>
      </c>
    </row>
    <row r="106" spans="1:10" customFormat="1" ht="15">
      <c r="A106" s="73"/>
      <c r="B106" s="544"/>
      <c r="C106" s="407" t="s">
        <v>2350</v>
      </c>
      <c r="D106" s="428"/>
      <c r="E106" s="428"/>
      <c r="F106" s="455"/>
      <c r="G106" s="456"/>
      <c r="H106" s="521"/>
      <c r="I106" s="409"/>
      <c r="J106" s="501"/>
    </row>
    <row r="107" spans="1:10" customFormat="1" ht="16">
      <c r="A107" s="73">
        <v>78</v>
      </c>
      <c r="B107" s="544" t="s">
        <v>2351</v>
      </c>
      <c r="C107" s="408" t="s">
        <v>2352</v>
      </c>
      <c r="D107" s="428" t="s">
        <v>84</v>
      </c>
      <c r="E107" s="428">
        <v>85</v>
      </c>
      <c r="F107" s="455"/>
      <c r="G107" s="456"/>
      <c r="H107" s="521">
        <f t="shared" si="6"/>
        <v>0</v>
      </c>
      <c r="I107" s="409">
        <v>2.3000000000000001E-4</v>
      </c>
      <c r="J107" s="501">
        <f t="shared" si="7"/>
        <v>1.9550000000000001E-2</v>
      </c>
    </row>
    <row r="108" spans="1:10" customFormat="1" ht="16">
      <c r="A108" s="73">
        <v>79</v>
      </c>
      <c r="B108" s="544" t="s">
        <v>2353</v>
      </c>
      <c r="C108" s="408" t="s">
        <v>2354</v>
      </c>
      <c r="D108" s="428" t="s">
        <v>84</v>
      </c>
      <c r="E108" s="428">
        <v>95</v>
      </c>
      <c r="F108" s="455"/>
      <c r="G108" s="456"/>
      <c r="H108" s="521">
        <f t="shared" si="6"/>
        <v>0</v>
      </c>
      <c r="I108" s="409">
        <v>3.2000000000000003E-4</v>
      </c>
      <c r="J108" s="501">
        <f t="shared" si="7"/>
        <v>3.0400000000000003E-2</v>
      </c>
    </row>
    <row r="109" spans="1:10" customFormat="1" ht="16">
      <c r="A109" s="73">
        <v>80</v>
      </c>
      <c r="B109" s="544" t="s">
        <v>2355</v>
      </c>
      <c r="C109" s="408" t="s">
        <v>2356</v>
      </c>
      <c r="D109" s="428" t="s">
        <v>84</v>
      </c>
      <c r="E109" s="428">
        <v>210</v>
      </c>
      <c r="F109" s="455"/>
      <c r="G109" s="456"/>
      <c r="H109" s="521">
        <f t="shared" si="6"/>
        <v>0</v>
      </c>
      <c r="I109" s="409">
        <v>4.6999999999999999E-4</v>
      </c>
      <c r="J109" s="501">
        <f t="shared" si="7"/>
        <v>9.8699999999999996E-2</v>
      </c>
    </row>
    <row r="110" spans="1:10" customFormat="1" ht="16">
      <c r="A110" s="73">
        <v>81</v>
      </c>
      <c r="B110" s="544" t="s">
        <v>2357</v>
      </c>
      <c r="C110" s="408" t="s">
        <v>2358</v>
      </c>
      <c r="D110" s="428" t="s">
        <v>84</v>
      </c>
      <c r="E110" s="428">
        <v>65</v>
      </c>
      <c r="F110" s="455"/>
      <c r="G110" s="456"/>
      <c r="H110" s="521">
        <f t="shared" si="6"/>
        <v>0</v>
      </c>
      <c r="I110" s="409">
        <v>5.9999999999999995E-4</v>
      </c>
      <c r="J110" s="501">
        <f t="shared" si="7"/>
        <v>3.9E-2</v>
      </c>
    </row>
    <row r="111" spans="1:10" customFormat="1" ht="16">
      <c r="A111" s="73">
        <v>82</v>
      </c>
      <c r="B111" s="544" t="s">
        <v>2359</v>
      </c>
      <c r="C111" s="408" t="s">
        <v>2360</v>
      </c>
      <c r="D111" s="428" t="s">
        <v>84</v>
      </c>
      <c r="E111" s="428">
        <v>5</v>
      </c>
      <c r="F111" s="455"/>
      <c r="G111" s="456"/>
      <c r="H111" s="521">
        <f t="shared" si="6"/>
        <v>0</v>
      </c>
      <c r="I111" s="409">
        <v>8.9999999999999998E-4</v>
      </c>
      <c r="J111" s="501">
        <f t="shared" si="7"/>
        <v>4.4999999999999997E-3</v>
      </c>
    </row>
    <row r="112" spans="1:10" customFormat="1" ht="27">
      <c r="A112" s="73"/>
      <c r="B112" s="544"/>
      <c r="C112" s="565" t="s">
        <v>2752</v>
      </c>
      <c r="D112" s="428"/>
      <c r="E112" s="428"/>
      <c r="F112" s="455"/>
      <c r="G112" s="456"/>
      <c r="H112" s="521"/>
      <c r="I112" s="437"/>
      <c r="J112" s="501"/>
    </row>
    <row r="113" spans="1:10" customFormat="1" ht="15">
      <c r="A113" s="73">
        <v>83</v>
      </c>
      <c r="B113" s="544" t="s">
        <v>2361</v>
      </c>
      <c r="C113" s="411" t="s">
        <v>2362</v>
      </c>
      <c r="D113" s="428" t="s">
        <v>84</v>
      </c>
      <c r="E113" s="428">
        <v>15</v>
      </c>
      <c r="F113" s="455"/>
      <c r="G113" s="456"/>
      <c r="H113" s="521">
        <f t="shared" si="6"/>
        <v>0</v>
      </c>
      <c r="I113" s="409">
        <v>1.2099999999999999E-3</v>
      </c>
      <c r="J113" s="501">
        <f t="shared" si="7"/>
        <v>1.8149999999999999E-2</v>
      </c>
    </row>
    <row r="114" spans="1:10" customFormat="1" ht="15">
      <c r="A114" s="73">
        <v>84</v>
      </c>
      <c r="B114" s="544" t="s">
        <v>2363</v>
      </c>
      <c r="C114" s="411" t="s">
        <v>2364</v>
      </c>
      <c r="D114" s="428" t="s">
        <v>84</v>
      </c>
      <c r="E114" s="428">
        <v>270</v>
      </c>
      <c r="F114" s="455"/>
      <c r="G114" s="456"/>
      <c r="H114" s="521">
        <f t="shared" si="6"/>
        <v>0</v>
      </c>
      <c r="I114" s="409">
        <v>1.3500000000000001E-3</v>
      </c>
      <c r="J114" s="501">
        <f t="shared" si="7"/>
        <v>0.36450000000000005</v>
      </c>
    </row>
    <row r="115" spans="1:10" customFormat="1" ht="15">
      <c r="A115" s="73">
        <v>85</v>
      </c>
      <c r="B115" s="544" t="s">
        <v>2365</v>
      </c>
      <c r="C115" s="411" t="s">
        <v>2260</v>
      </c>
      <c r="D115" s="428" t="s">
        <v>84</v>
      </c>
      <c r="E115" s="428">
        <v>35</v>
      </c>
      <c r="F115" s="455"/>
      <c r="G115" s="456"/>
      <c r="H115" s="521">
        <f t="shared" si="6"/>
        <v>0</v>
      </c>
      <c r="I115" s="409">
        <v>1.3500000000000001E-3</v>
      </c>
      <c r="J115" s="501">
        <f t="shared" si="7"/>
        <v>4.725E-2</v>
      </c>
    </row>
    <row r="116" spans="1:10" customFormat="1" ht="15">
      <c r="A116" s="73"/>
      <c r="B116" s="545"/>
      <c r="C116" s="407" t="s">
        <v>2366</v>
      </c>
      <c r="D116" s="428"/>
      <c r="E116" s="428"/>
      <c r="F116" s="455"/>
      <c r="G116" s="456"/>
      <c r="H116" s="521"/>
      <c r="I116" s="409"/>
      <c r="J116" s="501"/>
    </row>
    <row r="117" spans="1:10" customFormat="1" ht="16">
      <c r="A117" s="73">
        <v>86</v>
      </c>
      <c r="B117" s="545" t="s">
        <v>2367</v>
      </c>
      <c r="C117" s="408" t="s">
        <v>2368</v>
      </c>
      <c r="D117" s="428" t="s">
        <v>130</v>
      </c>
      <c r="E117" s="428">
        <v>47</v>
      </c>
      <c r="F117" s="455"/>
      <c r="G117" s="456"/>
      <c r="H117" s="521">
        <f t="shared" si="6"/>
        <v>0</v>
      </c>
      <c r="I117" s="409">
        <v>0</v>
      </c>
      <c r="J117" s="501">
        <f t="shared" si="7"/>
        <v>0</v>
      </c>
    </row>
    <row r="118" spans="1:10" customFormat="1" ht="16">
      <c r="A118" s="73">
        <v>87</v>
      </c>
      <c r="B118" s="545" t="s">
        <v>2369</v>
      </c>
      <c r="C118" s="408" t="s">
        <v>2370</v>
      </c>
      <c r="D118" s="428" t="s">
        <v>130</v>
      </c>
      <c r="E118" s="428">
        <v>161</v>
      </c>
      <c r="F118" s="455"/>
      <c r="G118" s="456"/>
      <c r="H118" s="521">
        <f t="shared" si="6"/>
        <v>0</v>
      </c>
      <c r="I118" s="409">
        <v>0</v>
      </c>
      <c r="J118" s="501">
        <f t="shared" si="7"/>
        <v>0</v>
      </c>
    </row>
    <row r="119" spans="1:10" customFormat="1" ht="16">
      <c r="A119" s="73">
        <v>88</v>
      </c>
      <c r="B119" s="545" t="s">
        <v>2371</v>
      </c>
      <c r="C119" s="408" t="s">
        <v>2372</v>
      </c>
      <c r="D119" s="428" t="s">
        <v>130</v>
      </c>
      <c r="E119" s="428">
        <v>48</v>
      </c>
      <c r="F119" s="455"/>
      <c r="G119" s="456"/>
      <c r="H119" s="521">
        <f t="shared" si="6"/>
        <v>0</v>
      </c>
      <c r="I119" s="409">
        <v>0</v>
      </c>
      <c r="J119" s="501">
        <f t="shared" si="7"/>
        <v>0</v>
      </c>
    </row>
    <row r="120" spans="1:10" customFormat="1" ht="15">
      <c r="A120" s="73"/>
      <c r="B120" s="544"/>
      <c r="C120" s="407" t="s">
        <v>2373</v>
      </c>
      <c r="D120" s="428"/>
      <c r="E120" s="428"/>
      <c r="F120" s="455"/>
      <c r="G120" s="456"/>
      <c r="H120" s="521"/>
      <c r="I120" s="409"/>
      <c r="J120" s="501"/>
    </row>
    <row r="121" spans="1:10" customFormat="1" ht="16">
      <c r="A121" s="73">
        <v>89</v>
      </c>
      <c r="B121" s="545" t="s">
        <v>2374</v>
      </c>
      <c r="C121" s="408" t="s">
        <v>2375</v>
      </c>
      <c r="D121" s="428" t="s">
        <v>130</v>
      </c>
      <c r="E121" s="428">
        <v>2</v>
      </c>
      <c r="F121" s="455"/>
      <c r="G121" s="456"/>
      <c r="H121" s="521">
        <f t="shared" si="6"/>
        <v>0</v>
      </c>
      <c r="I121" s="409">
        <v>0</v>
      </c>
      <c r="J121" s="501">
        <f t="shared" si="7"/>
        <v>0</v>
      </c>
    </row>
    <row r="122" spans="1:10" customFormat="1" ht="15">
      <c r="A122" s="73"/>
      <c r="B122" s="544"/>
      <c r="C122" s="410" t="s">
        <v>2376</v>
      </c>
      <c r="D122" s="428"/>
      <c r="E122" s="428"/>
      <c r="F122" s="455"/>
      <c r="G122" s="456"/>
      <c r="H122" s="521"/>
      <c r="I122" s="409"/>
      <c r="J122" s="501"/>
    </row>
    <row r="123" spans="1:10" customFormat="1" ht="16">
      <c r="A123" s="73">
        <v>90</v>
      </c>
      <c r="B123" s="545" t="s">
        <v>2377</v>
      </c>
      <c r="C123" s="408" t="s">
        <v>2378</v>
      </c>
      <c r="D123" s="428" t="s">
        <v>130</v>
      </c>
      <c r="E123" s="428">
        <v>2</v>
      </c>
      <c r="F123" s="455"/>
      <c r="G123" s="456"/>
      <c r="H123" s="521">
        <f t="shared" si="6"/>
        <v>0</v>
      </c>
      <c r="I123" s="409">
        <v>0.01</v>
      </c>
      <c r="J123" s="501">
        <f t="shared" si="7"/>
        <v>0.02</v>
      </c>
    </row>
    <row r="124" spans="1:10" customFormat="1" ht="15">
      <c r="A124" s="73"/>
      <c r="B124" s="546"/>
      <c r="C124" s="407" t="s">
        <v>2379</v>
      </c>
      <c r="D124" s="428"/>
      <c r="E124" s="428"/>
      <c r="F124" s="455"/>
      <c r="G124" s="456"/>
      <c r="H124" s="521"/>
      <c r="I124" s="406"/>
      <c r="J124" s="501"/>
    </row>
    <row r="125" spans="1:10" customFormat="1" ht="16">
      <c r="A125" s="73">
        <v>91</v>
      </c>
      <c r="B125" s="545" t="s">
        <v>2380</v>
      </c>
      <c r="C125" s="408" t="s">
        <v>2381</v>
      </c>
      <c r="D125" s="428" t="s">
        <v>130</v>
      </c>
      <c r="E125" s="428">
        <v>96</v>
      </c>
      <c r="F125" s="455"/>
      <c r="G125" s="456"/>
      <c r="H125" s="521">
        <f t="shared" si="6"/>
        <v>0</v>
      </c>
      <c r="I125" s="409">
        <v>0</v>
      </c>
      <c r="J125" s="501">
        <f t="shared" si="7"/>
        <v>0</v>
      </c>
    </row>
    <row r="126" spans="1:10" customFormat="1" ht="15">
      <c r="A126" s="73"/>
      <c r="B126" s="545"/>
      <c r="C126" s="410" t="s">
        <v>2382</v>
      </c>
      <c r="D126" s="428"/>
      <c r="E126" s="428"/>
      <c r="F126" s="455"/>
      <c r="G126" s="456"/>
      <c r="H126" s="521"/>
      <c r="I126" s="406"/>
      <c r="J126" s="501"/>
    </row>
    <row r="127" spans="1:10" customFormat="1" ht="16">
      <c r="A127" s="73">
        <v>92</v>
      </c>
      <c r="B127" s="545" t="s">
        <v>2383</v>
      </c>
      <c r="C127" s="408" t="s">
        <v>2384</v>
      </c>
      <c r="D127" s="428" t="s">
        <v>130</v>
      </c>
      <c r="E127" s="428">
        <v>2</v>
      </c>
      <c r="F127" s="455"/>
      <c r="G127" s="456"/>
      <c r="H127" s="521">
        <f t="shared" si="6"/>
        <v>0</v>
      </c>
      <c r="I127" s="409">
        <v>0</v>
      </c>
      <c r="J127" s="501">
        <f t="shared" si="7"/>
        <v>0</v>
      </c>
    </row>
    <row r="128" spans="1:10" customFormat="1" ht="16">
      <c r="A128" s="73">
        <v>93</v>
      </c>
      <c r="B128" s="545" t="s">
        <v>2385</v>
      </c>
      <c r="C128" s="408" t="s">
        <v>2386</v>
      </c>
      <c r="D128" s="428" t="s">
        <v>130</v>
      </c>
      <c r="E128" s="428">
        <v>2</v>
      </c>
      <c r="F128" s="455"/>
      <c r="G128" s="456"/>
      <c r="H128" s="521">
        <f t="shared" si="6"/>
        <v>0</v>
      </c>
      <c r="I128" s="409">
        <v>0</v>
      </c>
      <c r="J128" s="501">
        <f t="shared" si="7"/>
        <v>0</v>
      </c>
    </row>
    <row r="129" spans="1:10" customFormat="1" ht="15">
      <c r="A129" s="73">
        <v>94</v>
      </c>
      <c r="B129" s="545" t="s">
        <v>2387</v>
      </c>
      <c r="C129" s="411" t="s">
        <v>2388</v>
      </c>
      <c r="D129" s="428" t="s">
        <v>130</v>
      </c>
      <c r="E129" s="428">
        <v>6</v>
      </c>
      <c r="F129" s="455"/>
      <c r="G129" s="456"/>
      <c r="H129" s="521">
        <f t="shared" si="6"/>
        <v>0</v>
      </c>
      <c r="I129" s="409">
        <v>0</v>
      </c>
      <c r="J129" s="501">
        <f t="shared" si="7"/>
        <v>0</v>
      </c>
    </row>
    <row r="130" spans="1:10" customFormat="1" ht="15">
      <c r="A130" s="73">
        <v>95</v>
      </c>
      <c r="B130" s="545" t="s">
        <v>2389</v>
      </c>
      <c r="C130" s="411" t="s">
        <v>2390</v>
      </c>
      <c r="D130" s="428" t="s">
        <v>130</v>
      </c>
      <c r="E130" s="428">
        <v>6</v>
      </c>
      <c r="F130" s="455"/>
      <c r="G130" s="456"/>
      <c r="H130" s="521">
        <f t="shared" si="6"/>
        <v>0</v>
      </c>
      <c r="I130" s="409">
        <v>0</v>
      </c>
      <c r="J130" s="501">
        <f t="shared" si="7"/>
        <v>0</v>
      </c>
    </row>
    <row r="131" spans="1:10" customFormat="1" ht="17.5" customHeight="1">
      <c r="A131" s="73"/>
      <c r="B131" s="545"/>
      <c r="C131" s="407" t="s">
        <v>2391</v>
      </c>
      <c r="D131" s="428"/>
      <c r="E131" s="428"/>
      <c r="F131" s="455"/>
      <c r="G131" s="456"/>
      <c r="H131" s="521"/>
      <c r="I131" s="406"/>
      <c r="J131" s="501"/>
    </row>
    <row r="132" spans="1:10" customFormat="1" ht="16">
      <c r="A132" s="73">
        <v>96</v>
      </c>
      <c r="B132" s="545" t="s">
        <v>2392</v>
      </c>
      <c r="C132" s="408" t="s">
        <v>2393</v>
      </c>
      <c r="D132" s="428" t="s">
        <v>130</v>
      </c>
      <c r="E132" s="428">
        <v>6</v>
      </c>
      <c r="F132" s="455"/>
      <c r="G132" s="456"/>
      <c r="H132" s="521">
        <f t="shared" si="6"/>
        <v>0</v>
      </c>
      <c r="I132" s="409">
        <v>0</v>
      </c>
      <c r="J132" s="501">
        <f t="shared" si="7"/>
        <v>0</v>
      </c>
    </row>
    <row r="133" spans="1:10" customFormat="1" ht="15">
      <c r="A133" s="73"/>
      <c r="B133" s="545"/>
      <c r="C133" s="410" t="s">
        <v>2394</v>
      </c>
      <c r="D133" s="428"/>
      <c r="E133" s="428"/>
      <c r="F133" s="455"/>
      <c r="G133" s="456"/>
      <c r="H133" s="521"/>
      <c r="I133" s="437"/>
      <c r="J133" s="501"/>
    </row>
    <row r="134" spans="1:10" customFormat="1" ht="16">
      <c r="A134" s="73">
        <v>97</v>
      </c>
      <c r="B134" s="545" t="s">
        <v>2395</v>
      </c>
      <c r="C134" s="408" t="s">
        <v>2396</v>
      </c>
      <c r="D134" s="3"/>
      <c r="E134" s="428"/>
      <c r="F134" s="455"/>
      <c r="G134" s="456"/>
      <c r="H134" s="521"/>
      <c r="I134" s="437"/>
      <c r="J134" s="501"/>
    </row>
    <row r="135" spans="1:10" customFormat="1" ht="16">
      <c r="A135" s="73"/>
      <c r="B135" s="545"/>
      <c r="C135" s="408" t="s">
        <v>2397</v>
      </c>
      <c r="D135" s="428"/>
      <c r="E135" s="428"/>
      <c r="F135" s="455"/>
      <c r="G135" s="456"/>
      <c r="H135" s="521"/>
      <c r="I135" s="437"/>
      <c r="J135" s="501"/>
    </row>
    <row r="136" spans="1:10" customFormat="1" ht="16">
      <c r="A136" s="73"/>
      <c r="B136" s="545"/>
      <c r="C136" s="408" t="s">
        <v>2398</v>
      </c>
      <c r="D136" s="428" t="s">
        <v>130</v>
      </c>
      <c r="E136" s="428">
        <v>6</v>
      </c>
      <c r="F136" s="455"/>
      <c r="G136" s="456"/>
      <c r="H136" s="521">
        <f t="shared" si="6"/>
        <v>0</v>
      </c>
      <c r="I136" s="409">
        <v>0</v>
      </c>
      <c r="J136" s="501">
        <f t="shared" si="7"/>
        <v>0</v>
      </c>
    </row>
    <row r="137" spans="1:10" customFormat="1" ht="16">
      <c r="A137" s="73">
        <v>98</v>
      </c>
      <c r="B137" s="545" t="s">
        <v>2399</v>
      </c>
      <c r="C137" s="408" t="s">
        <v>2400</v>
      </c>
      <c r="D137" s="428"/>
      <c r="E137" s="428"/>
      <c r="F137" s="455"/>
      <c r="G137" s="456"/>
      <c r="H137" s="521"/>
      <c r="I137" s="409"/>
      <c r="J137" s="501"/>
    </row>
    <row r="138" spans="1:10" customFormat="1" ht="16">
      <c r="A138" s="73"/>
      <c r="B138" s="545"/>
      <c r="C138" s="408" t="s">
        <v>2401</v>
      </c>
      <c r="D138" s="428" t="s">
        <v>130</v>
      </c>
      <c r="E138" s="428">
        <v>1</v>
      </c>
      <c r="F138" s="455"/>
      <c r="G138" s="456"/>
      <c r="H138" s="521">
        <f t="shared" si="6"/>
        <v>0</v>
      </c>
      <c r="I138" s="409">
        <v>0</v>
      </c>
      <c r="J138" s="501">
        <f t="shared" si="7"/>
        <v>0</v>
      </c>
    </row>
    <row r="139" spans="1:10" customFormat="1" ht="16">
      <c r="A139" s="73">
        <v>99</v>
      </c>
      <c r="B139" s="545" t="s">
        <v>2402</v>
      </c>
      <c r="C139" s="408" t="s">
        <v>2403</v>
      </c>
      <c r="D139" s="428" t="s">
        <v>130</v>
      </c>
      <c r="E139" s="428">
        <v>2</v>
      </c>
      <c r="F139" s="455"/>
      <c r="G139" s="456"/>
      <c r="H139" s="521">
        <f t="shared" si="6"/>
        <v>0</v>
      </c>
      <c r="I139" s="409">
        <v>0</v>
      </c>
      <c r="J139" s="501">
        <f t="shared" si="7"/>
        <v>0</v>
      </c>
    </row>
    <row r="140" spans="1:10" customFormat="1" ht="16">
      <c r="A140" s="73">
        <v>100</v>
      </c>
      <c r="B140" s="545" t="s">
        <v>2404</v>
      </c>
      <c r="C140" s="408" t="s">
        <v>2405</v>
      </c>
      <c r="D140" s="428" t="s">
        <v>130</v>
      </c>
      <c r="E140" s="428">
        <v>2</v>
      </c>
      <c r="F140" s="455"/>
      <c r="G140" s="456"/>
      <c r="H140" s="521">
        <f t="shared" si="6"/>
        <v>0</v>
      </c>
      <c r="I140" s="409">
        <v>0</v>
      </c>
      <c r="J140" s="501">
        <f t="shared" si="7"/>
        <v>0</v>
      </c>
    </row>
    <row r="141" spans="1:10" customFormat="1" ht="15">
      <c r="A141" s="73"/>
      <c r="B141" s="545"/>
      <c r="C141" s="407" t="s">
        <v>2406</v>
      </c>
      <c r="D141" s="428"/>
      <c r="E141" s="428"/>
      <c r="F141" s="455"/>
      <c r="G141" s="456"/>
      <c r="H141" s="521"/>
      <c r="I141" s="406"/>
      <c r="J141" s="501"/>
    </row>
    <row r="142" spans="1:10" customFormat="1" ht="16">
      <c r="A142" s="73">
        <v>101</v>
      </c>
      <c r="B142" s="545" t="s">
        <v>2407</v>
      </c>
      <c r="C142" s="408" t="s">
        <v>2408</v>
      </c>
      <c r="D142" s="428" t="s">
        <v>130</v>
      </c>
      <c r="E142" s="428">
        <v>11</v>
      </c>
      <c r="F142" s="455"/>
      <c r="G142" s="456"/>
      <c r="H142" s="521">
        <f t="shared" si="6"/>
        <v>0</v>
      </c>
      <c r="I142" s="409">
        <v>0</v>
      </c>
      <c r="J142" s="501">
        <f t="shared" si="7"/>
        <v>0</v>
      </c>
    </row>
    <row r="143" spans="1:10" customFormat="1" ht="29">
      <c r="A143" s="73"/>
      <c r="B143" s="545"/>
      <c r="C143" s="407" t="s">
        <v>2753</v>
      </c>
      <c r="D143" s="428"/>
      <c r="E143" s="428"/>
      <c r="F143" s="458"/>
      <c r="G143" s="459"/>
      <c r="H143" s="521"/>
      <c r="I143" s="406"/>
      <c r="J143" s="501"/>
    </row>
    <row r="144" spans="1:10" customFormat="1" ht="16">
      <c r="A144" s="73">
        <v>102</v>
      </c>
      <c r="B144" s="545" t="s">
        <v>2409</v>
      </c>
      <c r="C144" s="408" t="s">
        <v>2410</v>
      </c>
      <c r="D144" s="428" t="s">
        <v>2189</v>
      </c>
      <c r="E144" s="428">
        <v>15</v>
      </c>
      <c r="F144" s="455"/>
      <c r="G144" s="456"/>
      <c r="H144" s="521">
        <f t="shared" si="6"/>
        <v>0</v>
      </c>
      <c r="I144" s="414">
        <v>5.1000000000000004E-4</v>
      </c>
      <c r="J144" s="501">
        <f t="shared" si="7"/>
        <v>7.6500000000000005E-3</v>
      </c>
    </row>
    <row r="145" spans="1:10" customFormat="1" ht="16">
      <c r="A145" s="73">
        <v>103</v>
      </c>
      <c r="B145" s="545" t="s">
        <v>2411</v>
      </c>
      <c r="C145" s="408" t="s">
        <v>2412</v>
      </c>
      <c r="D145" s="428" t="s">
        <v>2189</v>
      </c>
      <c r="E145" s="428">
        <v>2</v>
      </c>
      <c r="F145" s="455"/>
      <c r="G145" s="456"/>
      <c r="H145" s="521">
        <f t="shared" ref="H145:H166" si="8">(F145+G145)*E145</f>
        <v>0</v>
      </c>
      <c r="I145" s="414">
        <v>6.2E-4</v>
      </c>
      <c r="J145" s="501">
        <f t="shared" ref="J145:J166" si="9">E145*I145</f>
        <v>1.24E-3</v>
      </c>
    </row>
    <row r="146" spans="1:10" customFormat="1" ht="15">
      <c r="A146" s="73"/>
      <c r="B146" s="545"/>
      <c r="C146" s="407" t="s">
        <v>2413</v>
      </c>
      <c r="D146" s="428"/>
      <c r="E146" s="428"/>
      <c r="F146" s="455"/>
      <c r="G146" s="456"/>
      <c r="H146" s="521"/>
      <c r="I146" s="409"/>
      <c r="J146" s="501"/>
    </row>
    <row r="147" spans="1:10" customFormat="1" ht="16">
      <c r="A147" s="73">
        <v>104</v>
      </c>
      <c r="B147" s="545" t="s">
        <v>2414</v>
      </c>
      <c r="C147" s="408" t="s">
        <v>2415</v>
      </c>
      <c r="D147" s="428" t="s">
        <v>84</v>
      </c>
      <c r="E147" s="428">
        <v>15</v>
      </c>
      <c r="F147" s="455"/>
      <c r="G147" s="456"/>
      <c r="H147" s="521">
        <f t="shared" si="8"/>
        <v>0</v>
      </c>
      <c r="I147" s="414">
        <v>2.7999999999999998E-4</v>
      </c>
      <c r="J147" s="501">
        <f t="shared" si="9"/>
        <v>4.1999999999999997E-3</v>
      </c>
    </row>
    <row r="148" spans="1:10" customFormat="1" ht="16">
      <c r="A148" s="73">
        <v>105</v>
      </c>
      <c r="B148" s="545" t="s">
        <v>2416</v>
      </c>
      <c r="C148" s="408" t="s">
        <v>2417</v>
      </c>
      <c r="D148" s="428" t="s">
        <v>84</v>
      </c>
      <c r="E148" s="428">
        <v>2</v>
      </c>
      <c r="F148" s="455"/>
      <c r="G148" s="456"/>
      <c r="H148" s="521">
        <f t="shared" si="8"/>
        <v>0</v>
      </c>
      <c r="I148" s="414">
        <v>2.7999999999999998E-4</v>
      </c>
      <c r="J148" s="501">
        <f t="shared" si="9"/>
        <v>5.5999999999999995E-4</v>
      </c>
    </row>
    <row r="149" spans="1:10" customFormat="1" ht="15">
      <c r="A149" s="73"/>
      <c r="B149" s="545"/>
      <c r="C149" s="407" t="s">
        <v>2418</v>
      </c>
      <c r="D149" s="428"/>
      <c r="E149" s="428"/>
      <c r="F149" s="455"/>
      <c r="G149" s="456"/>
      <c r="H149" s="521"/>
      <c r="I149" s="406"/>
      <c r="J149" s="501"/>
    </row>
    <row r="150" spans="1:10" customFormat="1" ht="16">
      <c r="A150" s="73"/>
      <c r="B150" s="545"/>
      <c r="C150" s="408" t="s">
        <v>2419</v>
      </c>
      <c r="D150" s="428"/>
      <c r="E150" s="428"/>
      <c r="F150" s="455"/>
      <c r="G150" s="456"/>
      <c r="H150" s="521"/>
      <c r="I150" s="406"/>
      <c r="J150" s="501"/>
    </row>
    <row r="151" spans="1:10" customFormat="1" ht="16">
      <c r="A151" s="73">
        <v>106</v>
      </c>
      <c r="B151" s="545" t="s">
        <v>2357</v>
      </c>
      <c r="C151" s="408" t="s">
        <v>2420</v>
      </c>
      <c r="D151" s="428" t="s">
        <v>84</v>
      </c>
      <c r="E151" s="428">
        <v>17</v>
      </c>
      <c r="F151" s="455"/>
      <c r="G151" s="456"/>
      <c r="H151" s="521">
        <f t="shared" si="8"/>
        <v>0</v>
      </c>
      <c r="I151" s="409">
        <v>4.0000000000000003E-5</v>
      </c>
      <c r="J151" s="501">
        <f t="shared" si="9"/>
        <v>6.8000000000000005E-4</v>
      </c>
    </row>
    <row r="152" spans="1:10" customFormat="1" ht="15">
      <c r="A152" s="73"/>
      <c r="B152" s="545"/>
      <c r="C152" s="410" t="s">
        <v>2421</v>
      </c>
      <c r="D152" s="428"/>
      <c r="E152" s="428"/>
      <c r="F152" s="455"/>
      <c r="G152" s="456"/>
      <c r="H152" s="521"/>
      <c r="I152" s="406"/>
      <c r="J152" s="501"/>
    </row>
    <row r="153" spans="1:10" customFormat="1" ht="16">
      <c r="A153" s="73"/>
      <c r="B153" s="545"/>
      <c r="C153" s="408" t="s">
        <v>2422</v>
      </c>
      <c r="D153" s="428"/>
      <c r="E153" s="428"/>
      <c r="F153" s="455"/>
      <c r="G153" s="456"/>
      <c r="H153" s="521"/>
      <c r="I153" s="406"/>
      <c r="J153" s="501"/>
    </row>
    <row r="154" spans="1:10" customFormat="1" ht="16">
      <c r="A154" s="73">
        <v>107</v>
      </c>
      <c r="B154" s="545" t="s">
        <v>2423</v>
      </c>
      <c r="C154" s="408" t="s">
        <v>2424</v>
      </c>
      <c r="D154" s="428" t="s">
        <v>2189</v>
      </c>
      <c r="E154" s="428">
        <v>15</v>
      </c>
      <c r="F154" s="455"/>
      <c r="G154" s="456"/>
      <c r="H154" s="521">
        <f t="shared" si="8"/>
        <v>0</v>
      </c>
      <c r="I154" s="414">
        <v>1.0000000000000001E-5</v>
      </c>
      <c r="J154" s="501">
        <f t="shared" si="9"/>
        <v>1.5000000000000001E-4</v>
      </c>
    </row>
    <row r="155" spans="1:10" customFormat="1" ht="16">
      <c r="A155" s="73">
        <v>108</v>
      </c>
      <c r="B155" s="545" t="s">
        <v>2425</v>
      </c>
      <c r="C155" s="408" t="s">
        <v>2426</v>
      </c>
      <c r="D155" s="428" t="s">
        <v>2189</v>
      </c>
      <c r="E155" s="428">
        <v>2</v>
      </c>
      <c r="F155" s="455"/>
      <c r="G155" s="456"/>
      <c r="H155" s="521">
        <f t="shared" si="8"/>
        <v>0</v>
      </c>
      <c r="I155" s="414">
        <v>1.0000000000000001E-5</v>
      </c>
      <c r="J155" s="501">
        <f t="shared" si="9"/>
        <v>2.0000000000000002E-5</v>
      </c>
    </row>
    <row r="156" spans="1:10" customFormat="1" ht="15">
      <c r="A156" s="73"/>
      <c r="B156" s="545"/>
      <c r="C156" s="575" t="s">
        <v>2427</v>
      </c>
      <c r="D156" s="428"/>
      <c r="E156" s="428"/>
      <c r="F156" s="455"/>
      <c r="G156" s="456"/>
      <c r="H156" s="521"/>
      <c r="I156" s="437"/>
      <c r="J156" s="501"/>
    </row>
    <row r="157" spans="1:10" customFormat="1" ht="16">
      <c r="A157" s="73">
        <v>109</v>
      </c>
      <c r="B157" s="545" t="s">
        <v>2428</v>
      </c>
      <c r="C157" s="408" t="s">
        <v>2429</v>
      </c>
      <c r="D157" s="428"/>
      <c r="E157" s="428"/>
      <c r="F157" s="455"/>
      <c r="G157" s="456"/>
      <c r="H157" s="521"/>
      <c r="I157" s="437"/>
      <c r="J157" s="501"/>
    </row>
    <row r="158" spans="1:10" customFormat="1" ht="16">
      <c r="A158" s="73"/>
      <c r="B158" s="545"/>
      <c r="C158" s="408" t="s">
        <v>2430</v>
      </c>
      <c r="D158" s="428" t="s">
        <v>1581</v>
      </c>
      <c r="E158" s="428"/>
      <c r="F158" s="455"/>
      <c r="G158" s="456"/>
      <c r="H158" s="521"/>
      <c r="I158" s="437"/>
      <c r="J158" s="501"/>
    </row>
    <row r="159" spans="1:10" customFormat="1" ht="16">
      <c r="A159" s="73"/>
      <c r="B159" s="545" t="s">
        <v>1581</v>
      </c>
      <c r="C159" s="408" t="s">
        <v>2431</v>
      </c>
      <c r="D159" s="428" t="s">
        <v>1581</v>
      </c>
      <c r="E159" s="428"/>
      <c r="F159" s="455"/>
      <c r="G159" s="456"/>
      <c r="H159" s="521"/>
      <c r="I159" s="437"/>
      <c r="J159" s="501"/>
    </row>
    <row r="160" spans="1:10" customFormat="1" ht="16">
      <c r="A160" s="73"/>
      <c r="B160" s="545"/>
      <c r="C160" s="408" t="s">
        <v>2432</v>
      </c>
      <c r="D160" s="428"/>
      <c r="E160" s="428"/>
      <c r="F160" s="455"/>
      <c r="G160" s="456"/>
      <c r="H160" s="521"/>
      <c r="I160" s="437"/>
      <c r="J160" s="501"/>
    </row>
    <row r="161" spans="1:10" customFormat="1" ht="16">
      <c r="A161" s="73"/>
      <c r="B161" s="545" t="s">
        <v>1581</v>
      </c>
      <c r="C161" s="408" t="s">
        <v>2433</v>
      </c>
      <c r="D161" s="428" t="s">
        <v>878</v>
      </c>
      <c r="E161" s="428">
        <v>1</v>
      </c>
      <c r="F161" s="455"/>
      <c r="G161" s="456"/>
      <c r="H161" s="521">
        <f t="shared" si="8"/>
        <v>0</v>
      </c>
      <c r="I161" s="409">
        <v>0</v>
      </c>
      <c r="J161" s="501">
        <f t="shared" si="9"/>
        <v>0</v>
      </c>
    </row>
    <row r="162" spans="1:10" customFormat="1" ht="15">
      <c r="A162" s="73"/>
      <c r="B162" s="545"/>
      <c r="C162" s="407" t="s">
        <v>2434</v>
      </c>
      <c r="D162" s="428"/>
      <c r="E162" s="428"/>
      <c r="F162" s="455"/>
      <c r="G162" s="456"/>
      <c r="H162" s="521"/>
      <c r="I162" s="406"/>
      <c r="J162" s="501"/>
    </row>
    <row r="163" spans="1:10" customFormat="1" ht="16">
      <c r="A163" s="73">
        <v>110</v>
      </c>
      <c r="B163" s="545" t="s">
        <v>2435</v>
      </c>
      <c r="C163" s="408" t="s">
        <v>2436</v>
      </c>
      <c r="D163" s="428" t="s">
        <v>84</v>
      </c>
      <c r="E163" s="428">
        <v>830</v>
      </c>
      <c r="F163" s="455"/>
      <c r="G163" s="456"/>
      <c r="H163" s="521">
        <f t="shared" si="8"/>
        <v>0</v>
      </c>
      <c r="I163" s="409">
        <v>0</v>
      </c>
      <c r="J163" s="501">
        <f t="shared" si="9"/>
        <v>0</v>
      </c>
    </row>
    <row r="164" spans="1:10" customFormat="1" ht="16">
      <c r="A164" s="73">
        <v>111</v>
      </c>
      <c r="B164" s="545" t="s">
        <v>2437</v>
      </c>
      <c r="C164" s="408" t="s">
        <v>2438</v>
      </c>
      <c r="D164" s="428" t="s">
        <v>84</v>
      </c>
      <c r="E164" s="428">
        <v>55</v>
      </c>
      <c r="F164" s="455"/>
      <c r="G164" s="456"/>
      <c r="H164" s="521">
        <f t="shared" si="8"/>
        <v>0</v>
      </c>
      <c r="I164" s="409">
        <v>0</v>
      </c>
      <c r="J164" s="501">
        <f t="shared" si="9"/>
        <v>0</v>
      </c>
    </row>
    <row r="165" spans="1:10" customFormat="1" ht="16">
      <c r="A165" s="73">
        <v>112</v>
      </c>
      <c r="B165" s="545" t="s">
        <v>2439</v>
      </c>
      <c r="C165" s="408" t="s">
        <v>2440</v>
      </c>
      <c r="D165" s="428" t="s">
        <v>84</v>
      </c>
      <c r="E165" s="428">
        <v>17</v>
      </c>
      <c r="F165" s="455"/>
      <c r="G165" s="456"/>
      <c r="H165" s="521">
        <f t="shared" si="8"/>
        <v>0</v>
      </c>
      <c r="I165" s="409">
        <v>1.9000000000000001E-4</v>
      </c>
      <c r="J165" s="501">
        <f t="shared" si="9"/>
        <v>3.2300000000000002E-3</v>
      </c>
    </row>
    <row r="166" spans="1:10" customFormat="1" ht="16">
      <c r="A166" s="73">
        <v>113</v>
      </c>
      <c r="B166" s="545" t="s">
        <v>2441</v>
      </c>
      <c r="C166" s="408" t="s">
        <v>2442</v>
      </c>
      <c r="D166" s="428" t="s">
        <v>84</v>
      </c>
      <c r="E166" s="428">
        <v>17</v>
      </c>
      <c r="F166" s="455"/>
      <c r="G166" s="456"/>
      <c r="H166" s="521">
        <f t="shared" si="8"/>
        <v>0</v>
      </c>
      <c r="I166" s="409">
        <v>1.0000000000000001E-5</v>
      </c>
      <c r="J166" s="501">
        <f t="shared" si="9"/>
        <v>1.7000000000000001E-4</v>
      </c>
    </row>
    <row r="167" spans="1:10" customFormat="1" ht="21.5" customHeight="1" thickBot="1">
      <c r="A167" s="73"/>
      <c r="B167" s="547"/>
      <c r="C167" s="415"/>
      <c r="D167" s="429"/>
      <c r="E167" s="429"/>
      <c r="F167" s="460"/>
      <c r="G167" s="461"/>
      <c r="H167" s="523"/>
      <c r="I167" s="439"/>
      <c r="J167" s="502"/>
    </row>
    <row r="168" spans="1:10" customFormat="1" ht="20.5" customHeight="1" thickBot="1">
      <c r="A168" s="73"/>
      <c r="B168" s="545"/>
      <c r="C168" s="474" t="s">
        <v>2443</v>
      </c>
      <c r="D168" s="3"/>
      <c r="E168" s="3"/>
      <c r="F168" s="462"/>
      <c r="G168" s="463"/>
      <c r="H168" s="524">
        <f>SUM(H7:H167)</f>
        <v>0</v>
      </c>
      <c r="I168" s="472"/>
      <c r="J168" s="503">
        <f>SUM(J7:J167)</f>
        <v>3.1508400000000005</v>
      </c>
    </row>
    <row r="169" spans="1:10" customFormat="1" ht="6" customHeight="1">
      <c r="A169" s="73"/>
      <c r="B169" s="545"/>
      <c r="C169" s="416"/>
      <c r="D169" s="416"/>
      <c r="E169" s="416"/>
      <c r="F169" s="416"/>
      <c r="G169" s="463"/>
      <c r="H169" s="525"/>
      <c r="I169" s="89"/>
      <c r="J169" s="500"/>
    </row>
    <row r="170" spans="1:10" customFormat="1" ht="15">
      <c r="A170" s="73"/>
      <c r="B170" s="545"/>
      <c r="C170" s="418" t="s">
        <v>2444</v>
      </c>
      <c r="D170" s="428"/>
      <c r="E170" s="428"/>
      <c r="F170" s="455"/>
      <c r="G170" s="456"/>
      <c r="H170" s="522"/>
      <c r="I170" s="89"/>
      <c r="J170" s="500"/>
    </row>
    <row r="171" spans="1:10" customFormat="1" ht="16">
      <c r="A171" s="73">
        <v>114</v>
      </c>
      <c r="B171" s="545" t="s">
        <v>2445</v>
      </c>
      <c r="C171" s="416" t="s">
        <v>2744</v>
      </c>
      <c r="D171" s="428"/>
      <c r="E171" s="428"/>
      <c r="F171" s="455"/>
      <c r="G171" s="456"/>
      <c r="H171" s="522"/>
      <c r="I171" s="89"/>
      <c r="J171" s="500"/>
    </row>
    <row r="172" spans="1:10" customFormat="1" ht="45">
      <c r="A172" s="73"/>
      <c r="B172" s="545"/>
      <c r="C172" s="480" t="s">
        <v>2743</v>
      </c>
      <c r="D172" s="428" t="s">
        <v>84</v>
      </c>
      <c r="E172" s="428">
        <v>105</v>
      </c>
      <c r="F172" s="455"/>
      <c r="G172" s="456"/>
      <c r="H172" s="521">
        <f t="shared" ref="H172" si="10">(F172+G172)*E172</f>
        <v>0</v>
      </c>
      <c r="I172" s="414" t="s">
        <v>1581</v>
      </c>
      <c r="J172" s="500"/>
    </row>
    <row r="173" spans="1:10" customFormat="1" ht="15">
      <c r="A173" s="73">
        <v>115</v>
      </c>
      <c r="B173" s="549">
        <v>215901101</v>
      </c>
      <c r="C173" s="419" t="s">
        <v>2446</v>
      </c>
      <c r="D173" s="428"/>
      <c r="E173" s="430"/>
      <c r="F173" s="455"/>
      <c r="G173" s="456"/>
      <c r="H173" s="521"/>
      <c r="J173" s="500"/>
    </row>
    <row r="174" spans="1:10" customFormat="1" ht="16">
      <c r="A174" s="73"/>
      <c r="B174" s="545"/>
      <c r="C174" s="416" t="s">
        <v>2447</v>
      </c>
      <c r="D174" s="428" t="s">
        <v>408</v>
      </c>
      <c r="E174" s="428">
        <v>63</v>
      </c>
      <c r="F174" s="455"/>
      <c r="G174" s="456"/>
      <c r="H174" s="521">
        <f t="shared" ref="H174:H189" si="11">(F174+G174)*E174</f>
        <v>0</v>
      </c>
      <c r="I174" s="414" t="s">
        <v>1581</v>
      </c>
      <c r="J174" s="500"/>
    </row>
    <row r="175" spans="1:10" customFormat="1" ht="16">
      <c r="A175" s="73">
        <v>116</v>
      </c>
      <c r="B175" s="545">
        <v>974031155</v>
      </c>
      <c r="C175" s="416" t="s">
        <v>2448</v>
      </c>
      <c r="D175" s="428" t="s">
        <v>84</v>
      </c>
      <c r="E175" s="428">
        <v>180</v>
      </c>
      <c r="F175" s="455"/>
      <c r="G175" s="456"/>
      <c r="H175" s="521">
        <f t="shared" si="11"/>
        <v>0</v>
      </c>
      <c r="I175" s="414" t="s">
        <v>1581</v>
      </c>
      <c r="J175" s="500"/>
    </row>
    <row r="176" spans="1:10" customFormat="1" ht="16">
      <c r="A176" s="73">
        <v>117</v>
      </c>
      <c r="B176" s="545">
        <v>612403388</v>
      </c>
      <c r="C176" s="416" t="s">
        <v>2449</v>
      </c>
      <c r="D176" s="428" t="s">
        <v>84</v>
      </c>
      <c r="E176" s="428">
        <v>180</v>
      </c>
      <c r="F176" s="455"/>
      <c r="G176" s="456"/>
      <c r="H176" s="521">
        <f t="shared" si="11"/>
        <v>0</v>
      </c>
      <c r="I176" s="414" t="s">
        <v>1581</v>
      </c>
      <c r="J176" s="500"/>
    </row>
    <row r="177" spans="1:10" customFormat="1" ht="16">
      <c r="A177" s="73">
        <v>118</v>
      </c>
      <c r="B177" s="550">
        <v>979011111</v>
      </c>
      <c r="C177" s="416" t="s">
        <v>2450</v>
      </c>
      <c r="D177" s="428" t="s">
        <v>4</v>
      </c>
      <c r="E177" s="428">
        <v>5.4</v>
      </c>
      <c r="F177" s="455"/>
      <c r="G177" s="456"/>
      <c r="H177" s="521">
        <f t="shared" si="11"/>
        <v>0</v>
      </c>
      <c r="I177" s="414" t="s">
        <v>1581</v>
      </c>
      <c r="J177" s="500"/>
    </row>
    <row r="178" spans="1:10" customFormat="1" ht="16">
      <c r="A178" s="73">
        <v>119</v>
      </c>
      <c r="B178" s="550">
        <v>979011121</v>
      </c>
      <c r="C178" s="416" t="s">
        <v>2451</v>
      </c>
      <c r="D178" s="428" t="s">
        <v>4</v>
      </c>
      <c r="E178" s="428">
        <v>32.4</v>
      </c>
      <c r="F178" s="455"/>
      <c r="G178" s="456"/>
      <c r="H178" s="521">
        <f t="shared" si="11"/>
        <v>0</v>
      </c>
      <c r="I178" s="414" t="s">
        <v>1581</v>
      </c>
      <c r="J178" s="500"/>
    </row>
    <row r="179" spans="1:10" customFormat="1" ht="16">
      <c r="A179" s="73">
        <v>120</v>
      </c>
      <c r="B179" s="550">
        <v>979081111</v>
      </c>
      <c r="C179" s="416" t="s">
        <v>2452</v>
      </c>
      <c r="D179" s="428" t="s">
        <v>4</v>
      </c>
      <c r="E179" s="428">
        <v>5.4</v>
      </c>
      <c r="F179" s="455"/>
      <c r="G179" s="456"/>
      <c r="H179" s="521">
        <f t="shared" si="11"/>
        <v>0</v>
      </c>
      <c r="I179" s="414" t="s">
        <v>1581</v>
      </c>
      <c r="J179" s="500"/>
    </row>
    <row r="180" spans="1:10" customFormat="1" ht="16">
      <c r="A180" s="73">
        <v>121</v>
      </c>
      <c r="B180" s="550">
        <v>979081121</v>
      </c>
      <c r="C180" s="416" t="s">
        <v>2453</v>
      </c>
      <c r="D180" s="428" t="s">
        <v>4</v>
      </c>
      <c r="E180" s="428">
        <v>156.6</v>
      </c>
      <c r="F180" s="455"/>
      <c r="G180" s="456"/>
      <c r="H180" s="521">
        <f t="shared" si="11"/>
        <v>0</v>
      </c>
      <c r="I180" s="414" t="s">
        <v>1581</v>
      </c>
      <c r="J180" s="500"/>
    </row>
    <row r="181" spans="1:10" customFormat="1" ht="16">
      <c r="A181" s="73">
        <v>122</v>
      </c>
      <c r="B181" s="550">
        <v>979082111</v>
      </c>
      <c r="C181" s="416" t="s">
        <v>2454</v>
      </c>
      <c r="D181" s="428" t="s">
        <v>4</v>
      </c>
      <c r="E181" s="428">
        <v>5.4</v>
      </c>
      <c r="F181" s="455"/>
      <c r="G181" s="456"/>
      <c r="H181" s="521">
        <f t="shared" si="11"/>
        <v>0</v>
      </c>
      <c r="I181" s="414" t="s">
        <v>1581</v>
      </c>
      <c r="J181" s="500"/>
    </row>
    <row r="182" spans="1:10" customFormat="1" ht="16">
      <c r="A182" s="73">
        <v>123</v>
      </c>
      <c r="B182" s="550">
        <v>979.08212100000003</v>
      </c>
      <c r="C182" s="416" t="s">
        <v>2455</v>
      </c>
      <c r="D182" s="428" t="s">
        <v>4</v>
      </c>
      <c r="E182" s="428">
        <v>27</v>
      </c>
      <c r="F182" s="455"/>
      <c r="G182" s="456"/>
      <c r="H182" s="521">
        <f t="shared" si="11"/>
        <v>0</v>
      </c>
      <c r="I182" s="414" t="s">
        <v>1581</v>
      </c>
      <c r="J182" s="500"/>
    </row>
    <row r="183" spans="1:10" customFormat="1" ht="16">
      <c r="A183" s="73">
        <v>124</v>
      </c>
      <c r="B183" s="550">
        <v>979088212</v>
      </c>
      <c r="C183" s="416" t="s">
        <v>2456</v>
      </c>
      <c r="D183" s="428" t="s">
        <v>4</v>
      </c>
      <c r="E183" s="428">
        <v>5.4</v>
      </c>
      <c r="F183" s="455"/>
      <c r="G183" s="456"/>
      <c r="H183" s="521">
        <f t="shared" si="11"/>
        <v>0</v>
      </c>
      <c r="I183" s="414" t="s">
        <v>1581</v>
      </c>
      <c r="J183" s="500"/>
    </row>
    <row r="184" spans="1:10" customFormat="1" ht="16">
      <c r="A184" s="73">
        <v>125</v>
      </c>
      <c r="B184" s="550">
        <v>979093111</v>
      </c>
      <c r="C184" s="416" t="s">
        <v>2457</v>
      </c>
      <c r="D184" s="428" t="s">
        <v>4</v>
      </c>
      <c r="E184" s="428">
        <v>5.4</v>
      </c>
      <c r="F184" s="455"/>
      <c r="G184" s="456"/>
      <c r="H184" s="521">
        <f t="shared" si="11"/>
        <v>0</v>
      </c>
      <c r="I184" s="414" t="s">
        <v>1581</v>
      </c>
      <c r="J184" s="500"/>
    </row>
    <row r="185" spans="1:10" customFormat="1" ht="16">
      <c r="A185" s="73">
        <v>126</v>
      </c>
      <c r="B185" s="550">
        <v>979999000</v>
      </c>
      <c r="C185" s="416" t="s">
        <v>2458</v>
      </c>
      <c r="D185" s="428" t="s">
        <v>4</v>
      </c>
      <c r="E185" s="428">
        <v>5.4</v>
      </c>
      <c r="F185" s="455"/>
      <c r="G185" s="456"/>
      <c r="H185" s="521">
        <f t="shared" si="11"/>
        <v>0</v>
      </c>
      <c r="I185" s="414" t="s">
        <v>1581</v>
      </c>
      <c r="J185" s="500"/>
    </row>
    <row r="186" spans="1:10" customFormat="1" ht="16">
      <c r="A186" s="73">
        <v>127</v>
      </c>
      <c r="B186" s="545" t="s">
        <v>2459</v>
      </c>
      <c r="C186" s="416" t="s">
        <v>2460</v>
      </c>
      <c r="D186" s="428"/>
      <c r="E186" s="428"/>
      <c r="F186" s="464"/>
      <c r="G186" s="465"/>
      <c r="H186" s="521"/>
      <c r="J186" s="500"/>
    </row>
    <row r="187" spans="1:10" customFormat="1" ht="16">
      <c r="A187" s="73"/>
      <c r="B187" s="545"/>
      <c r="C187" s="416" t="s">
        <v>2461</v>
      </c>
      <c r="D187" s="428" t="s">
        <v>254</v>
      </c>
      <c r="E187" s="428">
        <v>10</v>
      </c>
      <c r="F187" s="473"/>
      <c r="G187" s="463"/>
      <c r="H187" s="521">
        <f t="shared" si="11"/>
        <v>0</v>
      </c>
      <c r="I187" s="414" t="s">
        <v>1581</v>
      </c>
      <c r="J187" s="500"/>
    </row>
    <row r="188" spans="1:10" customFormat="1" ht="15">
      <c r="A188" s="73"/>
      <c r="B188" s="545"/>
      <c r="C188" s="418" t="s">
        <v>2462</v>
      </c>
      <c r="D188" s="428"/>
      <c r="E188" s="428"/>
      <c r="F188" s="455"/>
      <c r="G188" s="456"/>
      <c r="H188" s="521"/>
      <c r="J188" s="500"/>
    </row>
    <row r="189" spans="1:10" customFormat="1" ht="20.5" customHeight="1" thickBot="1">
      <c r="A189" s="73">
        <v>128</v>
      </c>
      <c r="B189" s="547" t="s">
        <v>2463</v>
      </c>
      <c r="C189" s="417" t="s">
        <v>2464</v>
      </c>
      <c r="D189" s="429" t="s">
        <v>4</v>
      </c>
      <c r="E189" s="429">
        <f>SUM(J168)</f>
        <v>3.1508400000000005</v>
      </c>
      <c r="F189" s="460"/>
      <c r="G189" s="475"/>
      <c r="H189" s="521">
        <f t="shared" si="11"/>
        <v>0</v>
      </c>
      <c r="I189" s="414" t="s">
        <v>1581</v>
      </c>
      <c r="J189" s="500"/>
    </row>
    <row r="190" spans="1:10" customFormat="1" ht="22.75" customHeight="1" thickBot="1">
      <c r="A190" s="73"/>
      <c r="B190" s="545"/>
      <c r="C190" s="576" t="s">
        <v>2754</v>
      </c>
      <c r="D190" s="489"/>
      <c r="E190" s="489"/>
      <c r="F190" s="489"/>
      <c r="G190" s="489"/>
      <c r="H190" s="534">
        <f>SUM(H172:H189)</f>
        <v>0</v>
      </c>
      <c r="I190" s="577"/>
      <c r="J190" s="578">
        <f>SUM(J171:J189)</f>
        <v>0</v>
      </c>
    </row>
    <row r="191" spans="1:10" customFormat="1" ht="10.25" customHeight="1" thickBot="1">
      <c r="A191" s="73"/>
      <c r="B191" s="545"/>
      <c r="C191" s="474"/>
      <c r="D191" s="3"/>
      <c r="E191" s="3"/>
      <c r="F191" s="3"/>
      <c r="G191" s="3"/>
      <c r="H191" s="526"/>
      <c r="I191" s="3"/>
      <c r="J191" s="2"/>
    </row>
    <row r="192" spans="1:10" customFormat="1" ht="18" customHeight="1" thickBot="1">
      <c r="A192" s="73"/>
      <c r="B192" s="551"/>
      <c r="C192" s="479" t="s">
        <v>2465</v>
      </c>
      <c r="D192" s="476"/>
      <c r="E192" s="476"/>
      <c r="F192" s="477"/>
      <c r="G192" s="478"/>
      <c r="H192" s="527">
        <f>H190+H168</f>
        <v>0</v>
      </c>
      <c r="I192" s="89"/>
      <c r="J192" s="500"/>
    </row>
    <row r="193" spans="1:10" customFormat="1" ht="20.5" customHeight="1">
      <c r="A193" s="73"/>
      <c r="B193" s="545"/>
      <c r="C193" s="416"/>
      <c r="D193" s="3"/>
      <c r="E193" s="3"/>
      <c r="F193" s="464"/>
      <c r="G193" s="465"/>
      <c r="H193" s="528"/>
      <c r="I193" s="89"/>
      <c r="J193" s="500"/>
    </row>
    <row r="194" spans="1:10" customFormat="1" ht="7.75" customHeight="1">
      <c r="A194" s="73"/>
      <c r="B194" s="545"/>
      <c r="C194" s="416"/>
      <c r="D194" s="3"/>
      <c r="E194" s="3"/>
      <c r="F194" s="464"/>
      <c r="G194" s="465"/>
      <c r="H194" s="528"/>
      <c r="I194" s="89"/>
      <c r="J194" s="500"/>
    </row>
    <row r="195" spans="1:10" customFormat="1" ht="16.75" customHeight="1">
      <c r="A195" s="73"/>
      <c r="B195" s="579" t="s">
        <v>2466</v>
      </c>
      <c r="C195" s="433"/>
      <c r="D195" s="426"/>
      <c r="E195" s="426"/>
      <c r="F195" s="466"/>
      <c r="G195" s="467"/>
      <c r="H195" s="529"/>
      <c r="I195" s="435"/>
      <c r="J195" s="504"/>
    </row>
    <row r="196" spans="1:10" customFormat="1" ht="15">
      <c r="A196" s="73"/>
      <c r="B196" s="545" t="s">
        <v>1581</v>
      </c>
      <c r="C196" s="407" t="s">
        <v>2467</v>
      </c>
      <c r="D196" s="427"/>
      <c r="E196" s="427"/>
      <c r="F196" s="468"/>
      <c r="G196" s="469"/>
      <c r="H196" s="530"/>
      <c r="I196" s="89"/>
      <c r="J196" s="500"/>
    </row>
    <row r="197" spans="1:10" customFormat="1" ht="16">
      <c r="A197" s="73">
        <v>1</v>
      </c>
      <c r="B197" s="545" t="s">
        <v>2468</v>
      </c>
      <c r="C197" s="408" t="s">
        <v>2469</v>
      </c>
      <c r="D197" s="428" t="s">
        <v>2189</v>
      </c>
      <c r="E197" s="428">
        <v>12</v>
      </c>
      <c r="F197" s="455"/>
      <c r="G197" s="456"/>
      <c r="H197" s="521">
        <f t="shared" ref="H197" si="12">(F197+G197)*E197</f>
        <v>0</v>
      </c>
      <c r="I197" s="414">
        <v>1.5800000000000002E-2</v>
      </c>
      <c r="J197" s="501">
        <f t="shared" ref="J197" si="13">E197*I197</f>
        <v>0.18960000000000002</v>
      </c>
    </row>
    <row r="198" spans="1:10" customFormat="1" ht="16">
      <c r="A198" s="73">
        <v>2</v>
      </c>
      <c r="B198" s="545" t="s">
        <v>2470</v>
      </c>
      <c r="C198" s="408" t="s">
        <v>2471</v>
      </c>
      <c r="D198" s="428" t="s">
        <v>2189</v>
      </c>
      <c r="E198" s="428">
        <v>6</v>
      </c>
      <c r="F198" s="455"/>
      <c r="G198" s="456"/>
      <c r="H198" s="521">
        <f t="shared" ref="H198:H200" si="14">(F198+G198)*E198</f>
        <v>0</v>
      </c>
      <c r="I198" s="414">
        <v>1.3650000000000001E-2</v>
      </c>
      <c r="J198" s="501">
        <f t="shared" ref="J198:J200" si="15">E198*I198</f>
        <v>8.1900000000000001E-2</v>
      </c>
    </row>
    <row r="199" spans="1:10" customFormat="1" ht="16">
      <c r="A199" s="73">
        <v>3</v>
      </c>
      <c r="B199" s="545" t="s">
        <v>2472</v>
      </c>
      <c r="C199" s="408" t="s">
        <v>2473</v>
      </c>
      <c r="D199" s="428" t="s">
        <v>84</v>
      </c>
      <c r="E199" s="428">
        <v>7</v>
      </c>
      <c r="F199" s="455"/>
      <c r="G199" s="456"/>
      <c r="H199" s="521">
        <f t="shared" si="14"/>
        <v>0</v>
      </c>
      <c r="I199" s="414">
        <v>1.593E-2</v>
      </c>
      <c r="J199" s="501">
        <f t="shared" si="15"/>
        <v>0.11151</v>
      </c>
    </row>
    <row r="200" spans="1:10" customFormat="1" ht="16">
      <c r="A200" s="73">
        <v>4</v>
      </c>
      <c r="B200" s="545" t="s">
        <v>2474</v>
      </c>
      <c r="C200" s="408" t="s">
        <v>2475</v>
      </c>
      <c r="D200" s="428" t="s">
        <v>84</v>
      </c>
      <c r="E200" s="428">
        <v>47</v>
      </c>
      <c r="F200" s="455"/>
      <c r="G200" s="456"/>
      <c r="H200" s="521">
        <f t="shared" si="14"/>
        <v>0</v>
      </c>
      <c r="I200" s="414">
        <v>1.787E-2</v>
      </c>
      <c r="J200" s="501">
        <f t="shared" si="15"/>
        <v>0.83989000000000003</v>
      </c>
    </row>
    <row r="201" spans="1:10" customFormat="1" ht="27">
      <c r="A201" s="73"/>
      <c r="B201" s="545"/>
      <c r="C201" s="565" t="s">
        <v>2755</v>
      </c>
      <c r="D201" s="428"/>
      <c r="E201" s="428"/>
      <c r="F201" s="458"/>
      <c r="G201" s="459"/>
      <c r="H201" s="520"/>
      <c r="J201" s="500"/>
    </row>
    <row r="202" spans="1:10" customFormat="1" ht="16">
      <c r="A202" s="73">
        <v>5</v>
      </c>
      <c r="B202" s="545" t="s">
        <v>2476</v>
      </c>
      <c r="C202" s="408" t="s">
        <v>2477</v>
      </c>
      <c r="D202" s="428" t="s">
        <v>2189</v>
      </c>
      <c r="E202" s="431">
        <v>285</v>
      </c>
      <c r="F202" s="455"/>
      <c r="G202" s="456"/>
      <c r="H202" s="521">
        <f t="shared" ref="H202:H205" si="16">(F202+G202)*E202</f>
        <v>0</v>
      </c>
      <c r="I202" s="414">
        <v>4.0000000000000002E-4</v>
      </c>
      <c r="J202" s="501">
        <f t="shared" ref="J202:J205" si="17">E202*I202</f>
        <v>0.114</v>
      </c>
    </row>
    <row r="203" spans="1:10" customFormat="1" ht="16">
      <c r="A203" s="73">
        <v>6</v>
      </c>
      <c r="B203" s="545" t="s">
        <v>2409</v>
      </c>
      <c r="C203" s="408" t="s">
        <v>2410</v>
      </c>
      <c r="D203" s="428" t="s">
        <v>2189</v>
      </c>
      <c r="E203" s="431">
        <v>280</v>
      </c>
      <c r="F203" s="455"/>
      <c r="G203" s="456"/>
      <c r="H203" s="521">
        <f t="shared" si="16"/>
        <v>0</v>
      </c>
      <c r="I203" s="414">
        <v>5.1000000000000004E-4</v>
      </c>
      <c r="J203" s="501">
        <f t="shared" si="17"/>
        <v>0.14280000000000001</v>
      </c>
    </row>
    <row r="204" spans="1:10" customFormat="1" ht="16">
      <c r="A204" s="73">
        <v>7</v>
      </c>
      <c r="B204" s="545" t="s">
        <v>2411</v>
      </c>
      <c r="C204" s="408" t="s">
        <v>2412</v>
      </c>
      <c r="D204" s="428" t="s">
        <v>2189</v>
      </c>
      <c r="E204" s="431">
        <v>25</v>
      </c>
      <c r="F204" s="455"/>
      <c r="G204" s="456"/>
      <c r="H204" s="521">
        <f t="shared" si="16"/>
        <v>0</v>
      </c>
      <c r="I204" s="414">
        <v>6.2E-4</v>
      </c>
      <c r="J204" s="501">
        <f t="shared" si="17"/>
        <v>1.55E-2</v>
      </c>
    </row>
    <row r="205" spans="1:10" customFormat="1" ht="16">
      <c r="A205" s="73">
        <v>8</v>
      </c>
      <c r="B205" s="545" t="s">
        <v>2478</v>
      </c>
      <c r="C205" s="408" t="s">
        <v>2479</v>
      </c>
      <c r="D205" s="428" t="s">
        <v>2189</v>
      </c>
      <c r="E205" s="431">
        <v>95</v>
      </c>
      <c r="F205" s="455"/>
      <c r="G205" s="456"/>
      <c r="H205" s="521">
        <f t="shared" si="16"/>
        <v>0</v>
      </c>
      <c r="I205" s="414">
        <v>8.1999999999999998E-4</v>
      </c>
      <c r="J205" s="501">
        <f t="shared" si="17"/>
        <v>7.7899999999999997E-2</v>
      </c>
    </row>
    <row r="206" spans="1:10" customFormat="1" ht="16">
      <c r="A206" s="73">
        <v>9</v>
      </c>
      <c r="B206" s="545" t="s">
        <v>2480</v>
      </c>
      <c r="C206" s="408" t="s">
        <v>2481</v>
      </c>
      <c r="D206" s="428" t="s">
        <v>2189</v>
      </c>
      <c r="E206" s="431">
        <v>35</v>
      </c>
      <c r="F206" s="455"/>
      <c r="G206" s="456"/>
      <c r="H206" s="521">
        <f t="shared" ref="H206:H269" si="18">(F206+G206)*E206</f>
        <v>0</v>
      </c>
      <c r="I206" s="414">
        <v>1.1900000000000001E-3</v>
      </c>
      <c r="J206" s="501">
        <f t="shared" ref="J206:J269" si="19">E206*I206</f>
        <v>4.1650000000000006E-2</v>
      </c>
    </row>
    <row r="207" spans="1:10" customFormat="1" ht="16">
      <c r="A207" s="73">
        <v>10</v>
      </c>
      <c r="B207" s="545" t="s">
        <v>2482</v>
      </c>
      <c r="C207" s="408" t="s">
        <v>2483</v>
      </c>
      <c r="D207" s="428" t="s">
        <v>2189</v>
      </c>
      <c r="E207" s="431">
        <v>65</v>
      </c>
      <c r="F207" s="455"/>
      <c r="G207" s="456"/>
      <c r="H207" s="521">
        <f t="shared" si="18"/>
        <v>0</v>
      </c>
      <c r="I207" s="414">
        <v>1.39E-3</v>
      </c>
      <c r="J207" s="501">
        <f t="shared" si="19"/>
        <v>9.035E-2</v>
      </c>
    </row>
    <row r="208" spans="1:10" customFormat="1" ht="27">
      <c r="A208" s="73"/>
      <c r="B208" s="545"/>
      <c r="C208" s="565" t="s">
        <v>2756</v>
      </c>
      <c r="D208" s="428"/>
      <c r="E208" s="432"/>
      <c r="F208" s="455"/>
      <c r="G208" s="456"/>
      <c r="H208" s="522"/>
      <c r="I208" s="414"/>
      <c r="J208" s="500"/>
    </row>
    <row r="209" spans="1:10" customFormat="1" ht="16">
      <c r="A209" s="73">
        <v>11</v>
      </c>
      <c r="B209" s="545" t="s">
        <v>2476</v>
      </c>
      <c r="C209" s="408" t="s">
        <v>2484</v>
      </c>
      <c r="D209" s="428" t="s">
        <v>2189</v>
      </c>
      <c r="E209" s="431">
        <v>235</v>
      </c>
      <c r="F209" s="455"/>
      <c r="G209" s="456"/>
      <c r="H209" s="521">
        <f t="shared" si="18"/>
        <v>0</v>
      </c>
      <c r="I209" s="414">
        <v>4.0000000000000002E-4</v>
      </c>
      <c r="J209" s="501">
        <f t="shared" si="19"/>
        <v>9.4E-2</v>
      </c>
    </row>
    <row r="210" spans="1:10" customFormat="1" ht="16">
      <c r="A210" s="73">
        <v>12</v>
      </c>
      <c r="B210" s="545" t="s">
        <v>2409</v>
      </c>
      <c r="C210" s="408" t="s">
        <v>2485</v>
      </c>
      <c r="D210" s="428" t="s">
        <v>2189</v>
      </c>
      <c r="E210" s="431">
        <v>405</v>
      </c>
      <c r="F210" s="455"/>
      <c r="G210" s="456"/>
      <c r="H210" s="521">
        <f t="shared" si="18"/>
        <v>0</v>
      </c>
      <c r="I210" s="414">
        <v>5.1000000000000004E-4</v>
      </c>
      <c r="J210" s="501">
        <f t="shared" si="19"/>
        <v>0.20655000000000001</v>
      </c>
    </row>
    <row r="211" spans="1:10" customFormat="1" ht="16">
      <c r="A211" s="73">
        <v>13</v>
      </c>
      <c r="B211" s="545" t="s">
        <v>2411</v>
      </c>
      <c r="C211" s="408" t="s">
        <v>2486</v>
      </c>
      <c r="D211" s="428" t="s">
        <v>2189</v>
      </c>
      <c r="E211" s="431">
        <v>86</v>
      </c>
      <c r="F211" s="455"/>
      <c r="G211" s="456"/>
      <c r="H211" s="521">
        <f t="shared" si="18"/>
        <v>0</v>
      </c>
      <c r="I211" s="414">
        <v>6.2E-4</v>
      </c>
      <c r="J211" s="501">
        <f t="shared" si="19"/>
        <v>5.3319999999999999E-2</v>
      </c>
    </row>
    <row r="212" spans="1:10" customFormat="1" ht="16">
      <c r="A212" s="73">
        <v>14</v>
      </c>
      <c r="B212" s="545" t="s">
        <v>2478</v>
      </c>
      <c r="C212" s="408" t="s">
        <v>2487</v>
      </c>
      <c r="D212" s="428" t="s">
        <v>2189</v>
      </c>
      <c r="E212" s="431">
        <v>130</v>
      </c>
      <c r="F212" s="455"/>
      <c r="G212" s="456"/>
      <c r="H212" s="521">
        <f t="shared" si="18"/>
        <v>0</v>
      </c>
      <c r="I212" s="414">
        <v>8.1999999999999998E-4</v>
      </c>
      <c r="J212" s="501">
        <f t="shared" si="19"/>
        <v>0.1066</v>
      </c>
    </row>
    <row r="213" spans="1:10" customFormat="1" ht="16">
      <c r="A213" s="73">
        <v>15</v>
      </c>
      <c r="B213" s="545" t="s">
        <v>2480</v>
      </c>
      <c r="C213" s="408" t="s">
        <v>2488</v>
      </c>
      <c r="D213" s="428" t="s">
        <v>2189</v>
      </c>
      <c r="E213" s="431">
        <v>18</v>
      </c>
      <c r="F213" s="455"/>
      <c r="G213" s="456"/>
      <c r="H213" s="521">
        <f t="shared" si="18"/>
        <v>0</v>
      </c>
      <c r="I213" s="414">
        <v>1.1900000000000001E-3</v>
      </c>
      <c r="J213" s="501">
        <f t="shared" si="19"/>
        <v>2.1420000000000002E-2</v>
      </c>
    </row>
    <row r="214" spans="1:10" customFormat="1" ht="16">
      <c r="A214" s="73">
        <v>16</v>
      </c>
      <c r="B214" s="545" t="s">
        <v>2482</v>
      </c>
      <c r="C214" s="408" t="s">
        <v>2489</v>
      </c>
      <c r="D214" s="428" t="s">
        <v>2189</v>
      </c>
      <c r="E214" s="431">
        <v>35</v>
      </c>
      <c r="F214" s="455"/>
      <c r="G214" s="456"/>
      <c r="H214" s="521">
        <f t="shared" si="18"/>
        <v>0</v>
      </c>
      <c r="I214" s="414">
        <v>1.39E-3</v>
      </c>
      <c r="J214" s="501">
        <f t="shared" si="19"/>
        <v>4.8649999999999999E-2</v>
      </c>
    </row>
    <row r="215" spans="1:10" customFormat="1" ht="15">
      <c r="A215" s="73"/>
      <c r="B215" s="545"/>
      <c r="C215" s="407" t="s">
        <v>2413</v>
      </c>
      <c r="D215" s="428"/>
      <c r="E215" s="428"/>
      <c r="F215" s="455"/>
      <c r="G215" s="456"/>
      <c r="H215" s="522"/>
      <c r="I215" s="414"/>
      <c r="J215" s="500"/>
    </row>
    <row r="216" spans="1:10" customFormat="1" ht="16">
      <c r="A216" s="73">
        <v>17</v>
      </c>
      <c r="B216" s="545" t="s">
        <v>2490</v>
      </c>
      <c r="C216" s="408" t="s">
        <v>2491</v>
      </c>
      <c r="D216" s="428" t="s">
        <v>130</v>
      </c>
      <c r="E216" s="428">
        <v>4</v>
      </c>
      <c r="F216" s="455"/>
      <c r="G216" s="456"/>
      <c r="H216" s="521">
        <f t="shared" si="18"/>
        <v>0</v>
      </c>
      <c r="I216" s="414">
        <v>3.6000000000000002E-4</v>
      </c>
      <c r="J216" s="501">
        <f t="shared" si="19"/>
        <v>1.4400000000000001E-3</v>
      </c>
    </row>
    <row r="217" spans="1:10" customFormat="1" ht="16">
      <c r="A217" s="73">
        <v>18</v>
      </c>
      <c r="B217" s="545" t="s">
        <v>2492</v>
      </c>
      <c r="C217" s="408" t="s">
        <v>2493</v>
      </c>
      <c r="D217" s="428" t="s">
        <v>130</v>
      </c>
      <c r="E217" s="428">
        <v>9</v>
      </c>
      <c r="F217" s="455"/>
      <c r="G217" s="456"/>
      <c r="H217" s="521">
        <f t="shared" si="18"/>
        <v>0</v>
      </c>
      <c r="I217" s="414">
        <v>3.8000000000000002E-4</v>
      </c>
      <c r="J217" s="501">
        <f t="shared" si="19"/>
        <v>3.4200000000000003E-3</v>
      </c>
    </row>
    <row r="218" spans="1:10" customFormat="1" ht="16">
      <c r="A218" s="73">
        <v>19</v>
      </c>
      <c r="B218" s="545" t="s">
        <v>2494</v>
      </c>
      <c r="C218" s="408" t="s">
        <v>2495</v>
      </c>
      <c r="D218" s="428" t="s">
        <v>130</v>
      </c>
      <c r="E218" s="428">
        <v>3</v>
      </c>
      <c r="F218" s="455"/>
      <c r="G218" s="456"/>
      <c r="H218" s="521">
        <f t="shared" si="18"/>
        <v>0</v>
      </c>
      <c r="I218" s="414">
        <v>4.2000000000000002E-4</v>
      </c>
      <c r="J218" s="501">
        <f t="shared" si="19"/>
        <v>1.2600000000000001E-3</v>
      </c>
    </row>
    <row r="219" spans="1:10" customFormat="1" ht="16">
      <c r="A219" s="73">
        <v>20</v>
      </c>
      <c r="B219" s="545" t="s">
        <v>2496</v>
      </c>
      <c r="C219" s="408" t="s">
        <v>2497</v>
      </c>
      <c r="D219" s="428" t="s">
        <v>130</v>
      </c>
      <c r="E219" s="428">
        <v>5</v>
      </c>
      <c r="F219" s="455"/>
      <c r="G219" s="456"/>
      <c r="H219" s="521">
        <f t="shared" si="18"/>
        <v>0</v>
      </c>
      <c r="I219" s="414">
        <v>4.6000000000000001E-4</v>
      </c>
      <c r="J219" s="501">
        <f t="shared" si="19"/>
        <v>2.3E-3</v>
      </c>
    </row>
    <row r="220" spans="1:10" customFormat="1" ht="16">
      <c r="A220" s="73">
        <v>21</v>
      </c>
      <c r="B220" s="545" t="s">
        <v>2498</v>
      </c>
      <c r="C220" s="408" t="s">
        <v>2499</v>
      </c>
      <c r="D220" s="428" t="s">
        <v>130</v>
      </c>
      <c r="E220" s="428">
        <v>5</v>
      </c>
      <c r="F220" s="455"/>
      <c r="G220" s="456"/>
      <c r="H220" s="521">
        <f t="shared" si="18"/>
        <v>0</v>
      </c>
      <c r="I220" s="414">
        <v>5.0000000000000001E-4</v>
      </c>
      <c r="J220" s="501">
        <f t="shared" si="19"/>
        <v>2.5000000000000001E-3</v>
      </c>
    </row>
    <row r="221" spans="1:10" customFormat="1" ht="16">
      <c r="A221" s="73">
        <v>22</v>
      </c>
      <c r="B221" s="545" t="s">
        <v>2500</v>
      </c>
      <c r="C221" s="408" t="s">
        <v>2501</v>
      </c>
      <c r="D221" s="428" t="s">
        <v>84</v>
      </c>
      <c r="E221" s="428">
        <v>520</v>
      </c>
      <c r="F221" s="455"/>
      <c r="G221" s="456"/>
      <c r="H221" s="521">
        <f t="shared" si="18"/>
        <v>0</v>
      </c>
      <c r="I221" s="414">
        <v>2.9E-4</v>
      </c>
      <c r="J221" s="501">
        <f t="shared" si="19"/>
        <v>0.15079999999999999</v>
      </c>
    </row>
    <row r="222" spans="1:10" customFormat="1" ht="16">
      <c r="A222" s="73">
        <v>23</v>
      </c>
      <c r="B222" s="545" t="s">
        <v>2502</v>
      </c>
      <c r="C222" s="408" t="s">
        <v>2503</v>
      </c>
      <c r="D222" s="428" t="s">
        <v>84</v>
      </c>
      <c r="E222" s="428">
        <v>685</v>
      </c>
      <c r="F222" s="455"/>
      <c r="G222" s="456"/>
      <c r="H222" s="521">
        <f t="shared" si="18"/>
        <v>0</v>
      </c>
      <c r="I222" s="414">
        <v>2.7999999999999998E-4</v>
      </c>
      <c r="J222" s="501">
        <f t="shared" si="19"/>
        <v>0.19179999999999997</v>
      </c>
    </row>
    <row r="223" spans="1:10" customFormat="1" ht="16">
      <c r="A223" s="73">
        <v>24</v>
      </c>
      <c r="B223" s="545" t="s">
        <v>2504</v>
      </c>
      <c r="C223" s="408" t="s">
        <v>2505</v>
      </c>
      <c r="D223" s="428" t="s">
        <v>84</v>
      </c>
      <c r="E223" s="428">
        <v>111</v>
      </c>
      <c r="F223" s="455"/>
      <c r="G223" s="456"/>
      <c r="H223" s="521">
        <f t="shared" si="18"/>
        <v>0</v>
      </c>
      <c r="I223" s="414">
        <v>2.7999999999999998E-4</v>
      </c>
      <c r="J223" s="501">
        <f t="shared" si="19"/>
        <v>3.1079999999999997E-2</v>
      </c>
    </row>
    <row r="224" spans="1:10" customFormat="1" ht="16">
      <c r="A224" s="73">
        <v>25</v>
      </c>
      <c r="B224" s="545" t="s">
        <v>2506</v>
      </c>
      <c r="C224" s="408" t="s">
        <v>2507</v>
      </c>
      <c r="D224" s="428" t="s">
        <v>84</v>
      </c>
      <c r="E224" s="428">
        <v>225</v>
      </c>
      <c r="F224" s="455"/>
      <c r="G224" s="456"/>
      <c r="H224" s="521">
        <f t="shared" si="18"/>
        <v>0</v>
      </c>
      <c r="I224" s="414">
        <v>2.7999999999999998E-4</v>
      </c>
      <c r="J224" s="501">
        <f t="shared" si="19"/>
        <v>6.3E-2</v>
      </c>
    </row>
    <row r="225" spans="1:10" customFormat="1" ht="16">
      <c r="A225" s="73">
        <v>26</v>
      </c>
      <c r="B225" s="545" t="s">
        <v>2508</v>
      </c>
      <c r="C225" s="408" t="s">
        <v>2509</v>
      </c>
      <c r="D225" s="428" t="s">
        <v>84</v>
      </c>
      <c r="E225" s="428">
        <v>53</v>
      </c>
      <c r="F225" s="455"/>
      <c r="G225" s="456"/>
      <c r="H225" s="521">
        <f t="shared" si="18"/>
        <v>0</v>
      </c>
      <c r="I225" s="414">
        <v>2.9E-4</v>
      </c>
      <c r="J225" s="501">
        <f t="shared" si="19"/>
        <v>1.537E-2</v>
      </c>
    </row>
    <row r="226" spans="1:10" customFormat="1" ht="16">
      <c r="A226" s="73">
        <v>27</v>
      </c>
      <c r="B226" s="111" t="s">
        <v>2510</v>
      </c>
      <c r="C226" s="408" t="s">
        <v>2511</v>
      </c>
      <c r="D226" s="428" t="s">
        <v>84</v>
      </c>
      <c r="E226" s="428">
        <v>100</v>
      </c>
      <c r="F226" s="455"/>
      <c r="G226" s="456"/>
      <c r="H226" s="521">
        <f t="shared" si="18"/>
        <v>0</v>
      </c>
      <c r="I226" s="414">
        <v>2.9E-4</v>
      </c>
      <c r="J226" s="501">
        <f t="shared" si="19"/>
        <v>2.9000000000000001E-2</v>
      </c>
    </row>
    <row r="227" spans="1:10" customFormat="1" ht="16">
      <c r="A227" s="73">
        <v>28</v>
      </c>
      <c r="B227" s="545" t="s">
        <v>2197</v>
      </c>
      <c r="C227" s="408" t="s">
        <v>2417</v>
      </c>
      <c r="D227" s="428" t="s">
        <v>84</v>
      </c>
      <c r="E227" s="428">
        <v>12</v>
      </c>
      <c r="F227" s="455"/>
      <c r="G227" s="456"/>
      <c r="H227" s="521">
        <f t="shared" si="18"/>
        <v>0</v>
      </c>
      <c r="I227" s="414">
        <v>2.7999999999999998E-4</v>
      </c>
      <c r="J227" s="501">
        <f t="shared" si="19"/>
        <v>3.3599999999999997E-3</v>
      </c>
    </row>
    <row r="228" spans="1:10" customFormat="1" ht="16">
      <c r="A228" s="73">
        <v>29</v>
      </c>
      <c r="B228" s="545" t="s">
        <v>2199</v>
      </c>
      <c r="C228" s="408" t="s">
        <v>2512</v>
      </c>
      <c r="D228" s="428" t="s">
        <v>84</v>
      </c>
      <c r="E228" s="428">
        <v>6</v>
      </c>
      <c r="F228" s="455"/>
      <c r="G228" s="456"/>
      <c r="H228" s="521">
        <f t="shared" si="18"/>
        <v>0</v>
      </c>
      <c r="I228" s="414">
        <v>2.7999999999999998E-4</v>
      </c>
      <c r="J228" s="501">
        <f t="shared" si="19"/>
        <v>1.6799999999999999E-3</v>
      </c>
    </row>
    <row r="229" spans="1:10" customFormat="1" ht="16">
      <c r="A229" s="73">
        <v>30</v>
      </c>
      <c r="B229" s="545" t="s">
        <v>2201</v>
      </c>
      <c r="C229" s="408" t="s">
        <v>2513</v>
      </c>
      <c r="D229" s="428" t="s">
        <v>84</v>
      </c>
      <c r="E229" s="428">
        <v>6</v>
      </c>
      <c r="F229" s="455"/>
      <c r="G229" s="456"/>
      <c r="H229" s="521">
        <f t="shared" si="18"/>
        <v>0</v>
      </c>
      <c r="I229" s="414">
        <v>2.9E-4</v>
      </c>
      <c r="J229" s="501">
        <f t="shared" si="19"/>
        <v>1.74E-3</v>
      </c>
    </row>
    <row r="230" spans="1:10" customFormat="1" ht="16">
      <c r="A230" s="73">
        <v>31</v>
      </c>
      <c r="B230" s="111" t="s">
        <v>2203</v>
      </c>
      <c r="C230" s="408" t="s">
        <v>2514</v>
      </c>
      <c r="D230" s="428" t="s">
        <v>84</v>
      </c>
      <c r="E230" s="428">
        <v>47</v>
      </c>
      <c r="F230" s="455"/>
      <c r="G230" s="456"/>
      <c r="H230" s="521">
        <f t="shared" si="18"/>
        <v>0</v>
      </c>
      <c r="I230" s="414">
        <v>2.9E-4</v>
      </c>
      <c r="J230" s="501">
        <f t="shared" si="19"/>
        <v>1.363E-2</v>
      </c>
    </row>
    <row r="231" spans="1:10" customFormat="1" ht="15">
      <c r="A231" s="73"/>
      <c r="B231" s="545"/>
      <c r="C231" s="407" t="s">
        <v>2418</v>
      </c>
      <c r="D231" s="428"/>
      <c r="E231" s="428"/>
      <c r="F231" s="455"/>
      <c r="G231" s="456"/>
      <c r="H231" s="522"/>
      <c r="I231" s="414"/>
      <c r="J231" s="500"/>
    </row>
    <row r="232" spans="1:10" customFormat="1" ht="16">
      <c r="A232" s="73"/>
      <c r="B232" s="545"/>
      <c r="C232" s="408" t="s">
        <v>2419</v>
      </c>
      <c r="D232" s="428"/>
      <c r="E232" s="428"/>
      <c r="F232" s="455"/>
      <c r="G232" s="456"/>
      <c r="H232" s="522"/>
      <c r="I232" s="414"/>
      <c r="J232" s="500"/>
    </row>
    <row r="233" spans="1:10" customFormat="1" ht="16">
      <c r="A233" s="73">
        <v>32</v>
      </c>
      <c r="B233" s="545" t="s">
        <v>2357</v>
      </c>
      <c r="C233" s="408" t="s">
        <v>2420</v>
      </c>
      <c r="D233" s="428" t="s">
        <v>84</v>
      </c>
      <c r="E233" s="428">
        <v>1280</v>
      </c>
      <c r="F233" s="455"/>
      <c r="G233" s="456"/>
      <c r="H233" s="521">
        <f t="shared" si="18"/>
        <v>0</v>
      </c>
      <c r="I233" s="414">
        <v>4.0000000000000003E-5</v>
      </c>
      <c r="J233" s="501">
        <f t="shared" si="19"/>
        <v>5.1200000000000002E-2</v>
      </c>
    </row>
    <row r="234" spans="1:10" customFormat="1" ht="16">
      <c r="A234" s="73">
        <v>33</v>
      </c>
      <c r="B234" s="545" t="s">
        <v>2515</v>
      </c>
      <c r="C234" s="408" t="s">
        <v>2516</v>
      </c>
      <c r="D234" s="428" t="s">
        <v>84</v>
      </c>
      <c r="E234" s="428">
        <v>485</v>
      </c>
      <c r="F234" s="455"/>
      <c r="G234" s="456"/>
      <c r="H234" s="521">
        <f t="shared" si="18"/>
        <v>0</v>
      </c>
      <c r="I234" s="414">
        <v>8.0000000000000007E-5</v>
      </c>
      <c r="J234" s="501">
        <f t="shared" si="19"/>
        <v>3.8800000000000001E-2</v>
      </c>
    </row>
    <row r="235" spans="1:10" customFormat="1" ht="15">
      <c r="A235" s="73"/>
      <c r="B235" s="545"/>
      <c r="C235" s="410" t="s">
        <v>2421</v>
      </c>
      <c r="D235" s="428"/>
      <c r="E235" s="428"/>
      <c r="F235" s="455"/>
      <c r="G235" s="456"/>
      <c r="H235" s="522"/>
      <c r="I235" s="414"/>
      <c r="J235" s="500"/>
    </row>
    <row r="236" spans="1:10" customFormat="1" ht="16">
      <c r="A236" s="73"/>
      <c r="B236" s="545"/>
      <c r="C236" s="408" t="s">
        <v>2422</v>
      </c>
      <c r="D236" s="428"/>
      <c r="E236" s="428"/>
      <c r="F236" s="455"/>
      <c r="G236" s="456"/>
      <c r="H236" s="522"/>
      <c r="I236" s="414"/>
      <c r="J236" s="500"/>
    </row>
    <row r="237" spans="1:10" customFormat="1" ht="16">
      <c r="A237" s="73">
        <v>34</v>
      </c>
      <c r="B237" s="545" t="s">
        <v>2361</v>
      </c>
      <c r="C237" s="422" t="s">
        <v>2517</v>
      </c>
      <c r="D237" s="428" t="s">
        <v>2189</v>
      </c>
      <c r="E237" s="431">
        <v>285</v>
      </c>
      <c r="F237" s="455"/>
      <c r="G237" s="456"/>
      <c r="H237" s="521">
        <f t="shared" si="18"/>
        <v>0</v>
      </c>
      <c r="I237" s="414">
        <v>1.0000000000000001E-5</v>
      </c>
      <c r="J237" s="501">
        <f t="shared" si="19"/>
        <v>2.8500000000000001E-3</v>
      </c>
    </row>
    <row r="238" spans="1:10" customFormat="1" ht="16">
      <c r="A238" s="73">
        <v>35</v>
      </c>
      <c r="B238" s="545" t="s">
        <v>2363</v>
      </c>
      <c r="C238" s="408" t="s">
        <v>2424</v>
      </c>
      <c r="D238" s="428" t="s">
        <v>2189</v>
      </c>
      <c r="E238" s="431">
        <v>275</v>
      </c>
      <c r="F238" s="455"/>
      <c r="G238" s="456"/>
      <c r="H238" s="521">
        <f t="shared" si="18"/>
        <v>0</v>
      </c>
      <c r="I238" s="414">
        <v>1.0000000000000001E-5</v>
      </c>
      <c r="J238" s="501">
        <f t="shared" si="19"/>
        <v>2.7500000000000003E-3</v>
      </c>
    </row>
    <row r="239" spans="1:10" customFormat="1" ht="16">
      <c r="A239" s="73">
        <v>36</v>
      </c>
      <c r="B239" s="545" t="s">
        <v>2365</v>
      </c>
      <c r="C239" s="408" t="s">
        <v>2426</v>
      </c>
      <c r="D239" s="428" t="s">
        <v>2189</v>
      </c>
      <c r="E239" s="431">
        <v>37</v>
      </c>
      <c r="F239" s="455"/>
      <c r="G239" s="456"/>
      <c r="H239" s="521">
        <f t="shared" si="18"/>
        <v>0</v>
      </c>
      <c r="I239" s="414">
        <v>1.0000000000000001E-5</v>
      </c>
      <c r="J239" s="501">
        <f t="shared" si="19"/>
        <v>3.7000000000000005E-4</v>
      </c>
    </row>
    <row r="240" spans="1:10" customFormat="1" ht="16">
      <c r="A240" s="73">
        <v>37</v>
      </c>
      <c r="B240" s="545" t="s">
        <v>2518</v>
      </c>
      <c r="C240" s="408" t="s">
        <v>2519</v>
      </c>
      <c r="D240" s="428" t="s">
        <v>2189</v>
      </c>
      <c r="E240" s="431">
        <v>96</v>
      </c>
      <c r="F240" s="455"/>
      <c r="G240" s="456"/>
      <c r="H240" s="521">
        <f t="shared" si="18"/>
        <v>0</v>
      </c>
      <c r="I240" s="414">
        <v>1.0000000000000001E-5</v>
      </c>
      <c r="J240" s="501">
        <f t="shared" si="19"/>
        <v>9.6000000000000013E-4</v>
      </c>
    </row>
    <row r="241" spans="1:10" customFormat="1" ht="16">
      <c r="A241" s="73"/>
      <c r="B241" s="545" t="s">
        <v>1581</v>
      </c>
      <c r="C241" s="408" t="s">
        <v>2520</v>
      </c>
      <c r="D241" s="428"/>
      <c r="E241" s="431"/>
      <c r="F241" s="455"/>
      <c r="G241" s="456"/>
      <c r="H241" s="522"/>
      <c r="I241" s="414"/>
      <c r="J241" s="500"/>
    </row>
    <row r="242" spans="1:10" customFormat="1" ht="16">
      <c r="A242" s="73">
        <v>38</v>
      </c>
      <c r="B242" s="545" t="s">
        <v>2423</v>
      </c>
      <c r="C242" s="408" t="s">
        <v>2521</v>
      </c>
      <c r="D242" s="428" t="s">
        <v>2189</v>
      </c>
      <c r="E242" s="431">
        <v>21</v>
      </c>
      <c r="F242" s="455"/>
      <c r="G242" s="456"/>
      <c r="H242" s="521">
        <f t="shared" si="18"/>
        <v>0</v>
      </c>
      <c r="I242" s="414">
        <v>1.0000000000000001E-5</v>
      </c>
      <c r="J242" s="501">
        <f t="shared" si="19"/>
        <v>2.1000000000000001E-4</v>
      </c>
    </row>
    <row r="243" spans="1:10" customFormat="1" ht="16">
      <c r="A243" s="73">
        <v>39</v>
      </c>
      <c r="B243" s="545" t="s">
        <v>2425</v>
      </c>
      <c r="C243" s="408" t="s">
        <v>2522</v>
      </c>
      <c r="D243" s="428" t="s">
        <v>2189</v>
      </c>
      <c r="E243" s="431">
        <v>34</v>
      </c>
      <c r="F243" s="455"/>
      <c r="G243" s="456"/>
      <c r="H243" s="521">
        <f t="shared" si="18"/>
        <v>0</v>
      </c>
      <c r="I243" s="414">
        <v>1.0000000000000001E-5</v>
      </c>
      <c r="J243" s="501">
        <f t="shared" si="19"/>
        <v>3.4000000000000002E-4</v>
      </c>
    </row>
    <row r="244" spans="1:10" customFormat="1" ht="16">
      <c r="A244" s="73"/>
      <c r="B244" s="545" t="s">
        <v>1581</v>
      </c>
      <c r="C244" s="408" t="s">
        <v>2523</v>
      </c>
      <c r="D244" s="428"/>
      <c r="E244" s="431"/>
      <c r="F244" s="455"/>
      <c r="G244" s="456"/>
      <c r="H244" s="522"/>
      <c r="I244" s="414"/>
      <c r="J244" s="500"/>
    </row>
    <row r="245" spans="1:10" customFormat="1" ht="16">
      <c r="A245" s="73">
        <v>40</v>
      </c>
      <c r="B245" s="545" t="s">
        <v>2524</v>
      </c>
      <c r="C245" s="408" t="s">
        <v>2525</v>
      </c>
      <c r="D245" s="428" t="s">
        <v>2189</v>
      </c>
      <c r="E245" s="431">
        <v>235</v>
      </c>
      <c r="F245" s="455"/>
      <c r="G245" s="456"/>
      <c r="H245" s="521">
        <f t="shared" si="18"/>
        <v>0</v>
      </c>
      <c r="I245" s="414">
        <v>1.0000000000000001E-5</v>
      </c>
      <c r="J245" s="501">
        <f t="shared" si="19"/>
        <v>2.3500000000000001E-3</v>
      </c>
    </row>
    <row r="246" spans="1:10" customFormat="1" ht="16">
      <c r="A246" s="73">
        <v>41</v>
      </c>
      <c r="B246" s="545" t="s">
        <v>2526</v>
      </c>
      <c r="C246" s="408" t="s">
        <v>2527</v>
      </c>
      <c r="D246" s="428" t="s">
        <v>2189</v>
      </c>
      <c r="E246" s="431">
        <v>245</v>
      </c>
      <c r="F246" s="455"/>
      <c r="G246" s="456"/>
      <c r="H246" s="521">
        <f t="shared" si="18"/>
        <v>0</v>
      </c>
      <c r="I246" s="414">
        <v>1.0000000000000001E-5</v>
      </c>
      <c r="J246" s="501">
        <f t="shared" si="19"/>
        <v>2.4500000000000004E-3</v>
      </c>
    </row>
    <row r="247" spans="1:10" customFormat="1" ht="16">
      <c r="A247" s="73"/>
      <c r="B247" s="545" t="s">
        <v>1581</v>
      </c>
      <c r="C247" s="408" t="s">
        <v>2528</v>
      </c>
      <c r="D247" s="428"/>
      <c r="E247" s="431"/>
      <c r="F247" s="455"/>
      <c r="G247" s="456"/>
      <c r="H247" s="522"/>
      <c r="I247" s="414"/>
      <c r="J247" s="500"/>
    </row>
    <row r="248" spans="1:10" customFormat="1" ht="16">
      <c r="A248" s="73">
        <v>42</v>
      </c>
      <c r="B248" s="545" t="s">
        <v>2529</v>
      </c>
      <c r="C248" s="408" t="s">
        <v>2530</v>
      </c>
      <c r="D248" s="428" t="s">
        <v>2189</v>
      </c>
      <c r="E248" s="431">
        <v>130</v>
      </c>
      <c r="F248" s="455"/>
      <c r="G248" s="456"/>
      <c r="H248" s="521">
        <f t="shared" si="18"/>
        <v>0</v>
      </c>
      <c r="I248" s="414">
        <v>1.0000000000000001E-5</v>
      </c>
      <c r="J248" s="501">
        <f t="shared" si="19"/>
        <v>1.3000000000000002E-3</v>
      </c>
    </row>
    <row r="249" spans="1:10" customFormat="1" ht="16">
      <c r="A249" s="73">
        <v>43</v>
      </c>
      <c r="B249" s="545" t="s">
        <v>2531</v>
      </c>
      <c r="C249" s="408" t="s">
        <v>2532</v>
      </c>
      <c r="D249" s="428" t="s">
        <v>2189</v>
      </c>
      <c r="E249" s="431">
        <v>48</v>
      </c>
      <c r="F249" s="455"/>
      <c r="G249" s="456"/>
      <c r="H249" s="521">
        <f t="shared" si="18"/>
        <v>0</v>
      </c>
      <c r="I249" s="414">
        <v>1.0000000000000001E-5</v>
      </c>
      <c r="J249" s="501">
        <f t="shared" si="19"/>
        <v>4.8000000000000007E-4</v>
      </c>
    </row>
    <row r="250" spans="1:10" customFormat="1" ht="16">
      <c r="A250" s="73">
        <v>44</v>
      </c>
      <c r="B250" s="545" t="s">
        <v>2533</v>
      </c>
      <c r="C250" s="408" t="s">
        <v>2534</v>
      </c>
      <c r="D250" s="428" t="s">
        <v>2189</v>
      </c>
      <c r="E250" s="431">
        <v>95</v>
      </c>
      <c r="F250" s="455"/>
      <c r="G250" s="456"/>
      <c r="H250" s="521">
        <f t="shared" si="18"/>
        <v>0</v>
      </c>
      <c r="I250" s="414">
        <v>1.0000000000000001E-5</v>
      </c>
      <c r="J250" s="501">
        <f t="shared" si="19"/>
        <v>9.5000000000000011E-4</v>
      </c>
    </row>
    <row r="251" spans="1:10" customFormat="1" ht="16">
      <c r="A251" s="73"/>
      <c r="B251" s="545"/>
      <c r="C251" s="408" t="s">
        <v>2535</v>
      </c>
      <c r="D251" s="428"/>
      <c r="E251" s="431"/>
      <c r="F251" s="455"/>
      <c r="G251" s="456"/>
      <c r="H251" s="522"/>
      <c r="I251" s="414"/>
      <c r="J251" s="500"/>
    </row>
    <row r="252" spans="1:10" customFormat="1" ht="16">
      <c r="A252" s="73"/>
      <c r="B252" s="545"/>
      <c r="C252" s="408" t="s">
        <v>2536</v>
      </c>
      <c r="D252" s="428"/>
      <c r="E252" s="431"/>
      <c r="F252" s="455"/>
      <c r="G252" s="456"/>
      <c r="H252" s="522"/>
      <c r="I252" s="414"/>
      <c r="J252" s="500"/>
    </row>
    <row r="253" spans="1:10" customFormat="1" ht="16">
      <c r="A253" s="73">
        <v>45</v>
      </c>
      <c r="B253" s="545" t="s">
        <v>2537</v>
      </c>
      <c r="C253" s="408" t="s">
        <v>2538</v>
      </c>
      <c r="D253" s="428" t="s">
        <v>84</v>
      </c>
      <c r="E253" s="431">
        <v>35</v>
      </c>
      <c r="F253" s="455"/>
      <c r="G253" s="456"/>
      <c r="H253" s="521">
        <f t="shared" si="18"/>
        <v>0</v>
      </c>
      <c r="I253" s="414">
        <v>1.0000000000000001E-5</v>
      </c>
      <c r="J253" s="501">
        <f t="shared" si="19"/>
        <v>3.5000000000000005E-4</v>
      </c>
    </row>
    <row r="254" spans="1:10" customFormat="1" ht="16">
      <c r="A254" s="73">
        <v>46</v>
      </c>
      <c r="B254" s="545" t="s">
        <v>2539</v>
      </c>
      <c r="C254" s="408" t="s">
        <v>2540</v>
      </c>
      <c r="D254" s="428" t="s">
        <v>84</v>
      </c>
      <c r="E254" s="431">
        <v>38</v>
      </c>
      <c r="F254" s="455"/>
      <c r="G254" s="456"/>
      <c r="H254" s="521">
        <f t="shared" si="18"/>
        <v>0</v>
      </c>
      <c r="I254" s="414">
        <v>1.0000000000000001E-5</v>
      </c>
      <c r="J254" s="501">
        <f t="shared" si="19"/>
        <v>3.8000000000000002E-4</v>
      </c>
    </row>
    <row r="255" spans="1:10" customFormat="1" ht="16">
      <c r="A255" s="73">
        <v>47</v>
      </c>
      <c r="B255" s="545" t="s">
        <v>2541</v>
      </c>
      <c r="C255" s="408" t="s">
        <v>2542</v>
      </c>
      <c r="D255" s="428" t="s">
        <v>84</v>
      </c>
      <c r="E255" s="431">
        <v>40</v>
      </c>
      <c r="F255" s="455"/>
      <c r="G255" s="456"/>
      <c r="H255" s="521">
        <f t="shared" si="18"/>
        <v>0</v>
      </c>
      <c r="I255" s="414">
        <v>1.0000000000000001E-5</v>
      </c>
      <c r="J255" s="501">
        <f t="shared" si="19"/>
        <v>4.0000000000000002E-4</v>
      </c>
    </row>
    <row r="256" spans="1:10" customFormat="1" ht="16">
      <c r="A256" s="73">
        <v>48</v>
      </c>
      <c r="B256" s="545" t="s">
        <v>2543</v>
      </c>
      <c r="C256" s="408" t="s">
        <v>2544</v>
      </c>
      <c r="D256" s="428" t="s">
        <v>84</v>
      </c>
      <c r="E256" s="431">
        <v>38</v>
      </c>
      <c r="F256" s="455"/>
      <c r="G256" s="456"/>
      <c r="H256" s="521">
        <f t="shared" si="18"/>
        <v>0</v>
      </c>
      <c r="I256" s="414">
        <v>1.0000000000000001E-5</v>
      </c>
      <c r="J256" s="501">
        <f t="shared" si="19"/>
        <v>3.8000000000000002E-4</v>
      </c>
    </row>
    <row r="257" spans="1:10" customFormat="1" ht="16">
      <c r="A257" s="73">
        <v>49</v>
      </c>
      <c r="B257" s="545" t="s">
        <v>2545</v>
      </c>
      <c r="C257" s="408" t="s">
        <v>2546</v>
      </c>
      <c r="D257" s="428" t="s">
        <v>84</v>
      </c>
      <c r="E257" s="431">
        <v>113</v>
      </c>
      <c r="F257" s="455"/>
      <c r="G257" s="456"/>
      <c r="H257" s="521">
        <f t="shared" si="18"/>
        <v>0</v>
      </c>
      <c r="I257" s="414">
        <v>1.0000000000000001E-5</v>
      </c>
      <c r="J257" s="501">
        <f t="shared" si="19"/>
        <v>1.1300000000000001E-3</v>
      </c>
    </row>
    <row r="258" spans="1:10" customFormat="1" ht="15">
      <c r="A258" s="73"/>
      <c r="B258" s="545"/>
      <c r="C258" s="407" t="s">
        <v>2547</v>
      </c>
      <c r="D258" s="428"/>
      <c r="E258" s="428"/>
      <c r="F258" s="455"/>
      <c r="G258" s="456"/>
      <c r="H258" s="521"/>
      <c r="I258" s="414"/>
      <c r="J258" s="500"/>
    </row>
    <row r="259" spans="1:10" customFormat="1" ht="15">
      <c r="A259" s="73">
        <v>50</v>
      </c>
      <c r="B259" s="545" t="s">
        <v>2548</v>
      </c>
      <c r="C259" s="423" t="s">
        <v>2549</v>
      </c>
      <c r="D259" s="428" t="s">
        <v>130</v>
      </c>
      <c r="E259" s="428">
        <v>387</v>
      </c>
      <c r="F259" s="455"/>
      <c r="G259" s="456"/>
      <c r="H259" s="521">
        <f t="shared" si="18"/>
        <v>0</v>
      </c>
      <c r="I259" s="414"/>
      <c r="J259" s="500"/>
    </row>
    <row r="260" spans="1:10" customFormat="1" ht="15">
      <c r="A260" s="73"/>
      <c r="B260" s="545"/>
      <c r="C260" s="423"/>
      <c r="D260" s="428"/>
      <c r="E260" s="428"/>
      <c r="F260" s="455"/>
      <c r="G260" s="456"/>
      <c r="H260" s="521"/>
      <c r="I260" s="414"/>
      <c r="J260" s="500"/>
    </row>
    <row r="261" spans="1:10" customFormat="1" ht="16.25" customHeight="1">
      <c r="A261" s="73"/>
      <c r="B261" s="545"/>
      <c r="C261" s="407" t="s">
        <v>2550</v>
      </c>
      <c r="D261" s="428"/>
      <c r="E261" s="428"/>
      <c r="F261" s="455"/>
      <c r="G261" s="456"/>
      <c r="H261" s="522"/>
      <c r="I261" s="414"/>
      <c r="J261" s="500"/>
    </row>
    <row r="262" spans="1:10" customFormat="1" ht="15">
      <c r="A262" s="73">
        <v>51</v>
      </c>
      <c r="B262" s="545" t="s">
        <v>2551</v>
      </c>
      <c r="C262" s="423" t="s">
        <v>2552</v>
      </c>
      <c r="D262" s="428" t="s">
        <v>130</v>
      </c>
      <c r="E262" s="428">
        <v>387</v>
      </c>
      <c r="F262" s="455"/>
      <c r="G262" s="456"/>
      <c r="H262" s="521">
        <f t="shared" si="18"/>
        <v>0</v>
      </c>
      <c r="I262" s="414">
        <v>6.7000000000000002E-4</v>
      </c>
      <c r="J262" s="501">
        <f t="shared" si="19"/>
        <v>0.25929000000000002</v>
      </c>
    </row>
    <row r="263" spans="1:10" customFormat="1" ht="16">
      <c r="A263" s="73">
        <v>52</v>
      </c>
      <c r="B263" s="545" t="s">
        <v>2553</v>
      </c>
      <c r="C263" s="408" t="s">
        <v>2554</v>
      </c>
      <c r="D263" s="428" t="s">
        <v>878</v>
      </c>
      <c r="E263" s="428">
        <v>1</v>
      </c>
      <c r="F263" s="455"/>
      <c r="G263" s="456"/>
      <c r="H263" s="521">
        <f t="shared" si="18"/>
        <v>0</v>
      </c>
      <c r="I263" s="414">
        <v>1.6000000000000001E-4</v>
      </c>
      <c r="J263" s="501">
        <f t="shared" si="19"/>
        <v>1.6000000000000001E-4</v>
      </c>
    </row>
    <row r="264" spans="1:10" customFormat="1" ht="16">
      <c r="A264" s="73">
        <v>53</v>
      </c>
      <c r="B264" s="545" t="s">
        <v>2555</v>
      </c>
      <c r="C264" s="408" t="s">
        <v>2556</v>
      </c>
      <c r="D264" s="428" t="s">
        <v>130</v>
      </c>
      <c r="E264" s="428">
        <v>22</v>
      </c>
      <c r="F264" s="455"/>
      <c r="G264" s="456"/>
      <c r="H264" s="521">
        <f t="shared" si="18"/>
        <v>0</v>
      </c>
      <c r="I264" s="414">
        <v>4.0999999999999999E-4</v>
      </c>
      <c r="J264" s="501">
        <f t="shared" si="19"/>
        <v>9.0200000000000002E-3</v>
      </c>
    </row>
    <row r="265" spans="1:10" customFormat="1" ht="16">
      <c r="A265" s="73">
        <v>54</v>
      </c>
      <c r="B265" s="545" t="s">
        <v>2557</v>
      </c>
      <c r="C265" s="408" t="s">
        <v>2558</v>
      </c>
      <c r="D265" s="428" t="s">
        <v>130</v>
      </c>
      <c r="E265" s="428">
        <v>5</v>
      </c>
      <c r="F265" s="455"/>
      <c r="G265" s="456"/>
      <c r="H265" s="521">
        <f t="shared" si="18"/>
        <v>0</v>
      </c>
      <c r="I265" s="414">
        <v>6.6E-4</v>
      </c>
      <c r="J265" s="501">
        <f t="shared" si="19"/>
        <v>3.3E-3</v>
      </c>
    </row>
    <row r="266" spans="1:10" customFormat="1" ht="16">
      <c r="A266" s="73"/>
      <c r="B266" s="545"/>
      <c r="C266" s="408" t="s">
        <v>2559</v>
      </c>
      <c r="D266" s="428"/>
      <c r="E266" s="428"/>
      <c r="F266" s="455"/>
      <c r="G266" s="456"/>
      <c r="H266" s="522"/>
      <c r="I266" s="414"/>
      <c r="J266" s="500"/>
    </row>
    <row r="267" spans="1:10" customFormat="1" ht="16">
      <c r="A267" s="73">
        <v>55</v>
      </c>
      <c r="B267" s="545" t="s">
        <v>2560</v>
      </c>
      <c r="C267" s="408" t="s">
        <v>2561</v>
      </c>
      <c r="D267" s="428" t="s">
        <v>130</v>
      </c>
      <c r="E267" s="428">
        <v>14</v>
      </c>
      <c r="F267" s="455"/>
      <c r="G267" s="456"/>
      <c r="H267" s="521">
        <f t="shared" si="18"/>
        <v>0</v>
      </c>
      <c r="I267" s="414">
        <v>9.0000000000000006E-5</v>
      </c>
      <c r="J267" s="501">
        <f t="shared" si="19"/>
        <v>1.2600000000000001E-3</v>
      </c>
    </row>
    <row r="268" spans="1:10" customFormat="1" ht="15">
      <c r="A268" s="73"/>
      <c r="B268" s="545"/>
      <c r="C268" s="410" t="s">
        <v>2562</v>
      </c>
      <c r="D268" s="428"/>
      <c r="E268" s="428"/>
      <c r="F268" s="455"/>
      <c r="G268" s="456"/>
      <c r="H268" s="522"/>
      <c r="I268" s="414"/>
      <c r="J268" s="500"/>
    </row>
    <row r="269" spans="1:10" customFormat="1" ht="16">
      <c r="A269" s="73">
        <v>56</v>
      </c>
      <c r="B269" s="545" t="s">
        <v>2383</v>
      </c>
      <c r="C269" s="408" t="s">
        <v>2563</v>
      </c>
      <c r="D269" s="428" t="s">
        <v>130</v>
      </c>
      <c r="E269" s="428">
        <v>14</v>
      </c>
      <c r="F269" s="455"/>
      <c r="G269" s="456"/>
      <c r="H269" s="521">
        <f t="shared" si="18"/>
        <v>0</v>
      </c>
      <c r="I269" s="414">
        <v>1E-3</v>
      </c>
      <c r="J269" s="501">
        <f t="shared" si="19"/>
        <v>1.4E-2</v>
      </c>
    </row>
    <row r="270" spans="1:10" customFormat="1" ht="15">
      <c r="A270" s="73"/>
      <c r="B270" s="545"/>
      <c r="C270" s="407" t="s">
        <v>2564</v>
      </c>
      <c r="D270" s="428"/>
      <c r="E270" s="428"/>
      <c r="F270" s="455"/>
      <c r="G270" s="456"/>
      <c r="H270" s="522"/>
      <c r="I270" s="414"/>
      <c r="J270" s="500"/>
    </row>
    <row r="271" spans="1:10" customFormat="1" ht="16">
      <c r="A271" s="73"/>
      <c r="B271" s="545" t="s">
        <v>1581</v>
      </c>
      <c r="C271" s="408" t="s">
        <v>2565</v>
      </c>
      <c r="D271" s="428"/>
      <c r="E271" s="428"/>
      <c r="F271" s="455"/>
      <c r="G271" s="456"/>
      <c r="H271" s="522"/>
      <c r="I271" s="414"/>
      <c r="J271" s="500"/>
    </row>
    <row r="272" spans="1:10" customFormat="1" ht="16">
      <c r="A272" s="73">
        <v>57</v>
      </c>
      <c r="B272" s="545" t="s">
        <v>2566</v>
      </c>
      <c r="C272" s="408" t="s">
        <v>2567</v>
      </c>
      <c r="D272" s="428" t="s">
        <v>130</v>
      </c>
      <c r="E272" s="428">
        <v>1</v>
      </c>
      <c r="F272" s="455"/>
      <c r="G272" s="456"/>
      <c r="H272" s="521">
        <f t="shared" ref="H272:H320" si="20">(F272+G272)*E272</f>
        <v>0</v>
      </c>
      <c r="I272" s="414">
        <v>3.5E-4</v>
      </c>
      <c r="J272" s="501">
        <f t="shared" ref="J272:J331" si="21">E272*I272</f>
        <v>3.5E-4</v>
      </c>
    </row>
    <row r="273" spans="1:10" customFormat="1" ht="16">
      <c r="A273" s="73">
        <v>58</v>
      </c>
      <c r="B273" s="545" t="s">
        <v>2568</v>
      </c>
      <c r="C273" s="408" t="s">
        <v>2569</v>
      </c>
      <c r="D273" s="428" t="s">
        <v>130</v>
      </c>
      <c r="E273" s="428">
        <v>90</v>
      </c>
      <c r="F273" s="455"/>
      <c r="G273" s="456"/>
      <c r="H273" s="521">
        <f t="shared" si="20"/>
        <v>0</v>
      </c>
      <c r="I273" s="414">
        <v>4.8999999999999998E-4</v>
      </c>
      <c r="J273" s="501">
        <f t="shared" si="21"/>
        <v>4.41E-2</v>
      </c>
    </row>
    <row r="274" spans="1:10" customFormat="1" ht="16">
      <c r="A274" s="73">
        <v>59</v>
      </c>
      <c r="B274" s="545" t="s">
        <v>2570</v>
      </c>
      <c r="C274" s="408" t="s">
        <v>2571</v>
      </c>
      <c r="D274" s="428" t="s">
        <v>130</v>
      </c>
      <c r="E274" s="428">
        <v>3</v>
      </c>
      <c r="F274" s="455"/>
      <c r="G274" s="456"/>
      <c r="H274" s="521">
        <f t="shared" si="20"/>
        <v>0</v>
      </c>
      <c r="I274" s="414">
        <v>6.9999999999999999E-4</v>
      </c>
      <c r="J274" s="501">
        <f t="shared" si="21"/>
        <v>2.0999999999999999E-3</v>
      </c>
    </row>
    <row r="275" spans="1:10" customFormat="1" ht="16">
      <c r="A275" s="73">
        <v>60</v>
      </c>
      <c r="B275" s="545" t="s">
        <v>2572</v>
      </c>
      <c r="C275" s="408" t="s">
        <v>2573</v>
      </c>
      <c r="D275" s="428" t="s">
        <v>130</v>
      </c>
      <c r="E275" s="428">
        <v>10</v>
      </c>
      <c r="F275" s="455"/>
      <c r="G275" s="456"/>
      <c r="H275" s="521">
        <f t="shared" si="20"/>
        <v>0</v>
      </c>
      <c r="I275" s="414">
        <v>1.1199999999999999E-3</v>
      </c>
      <c r="J275" s="501">
        <f t="shared" si="21"/>
        <v>1.1199999999999998E-2</v>
      </c>
    </row>
    <row r="276" spans="1:10" customFormat="1" ht="16">
      <c r="A276" s="73">
        <v>61</v>
      </c>
      <c r="B276" s="545" t="s">
        <v>2574</v>
      </c>
      <c r="C276" s="408" t="s">
        <v>2575</v>
      </c>
      <c r="D276" s="428" t="s">
        <v>130</v>
      </c>
      <c r="E276" s="428">
        <v>5</v>
      </c>
      <c r="F276" s="455"/>
      <c r="G276" s="456"/>
      <c r="H276" s="521">
        <f t="shared" si="20"/>
        <v>0</v>
      </c>
      <c r="I276" s="414">
        <v>1.39E-3</v>
      </c>
      <c r="J276" s="501">
        <f t="shared" si="21"/>
        <v>6.9499999999999996E-3</v>
      </c>
    </row>
    <row r="277" spans="1:10" customFormat="1" ht="16">
      <c r="A277" s="73">
        <v>62</v>
      </c>
      <c r="B277" s="545" t="s">
        <v>2576</v>
      </c>
      <c r="C277" s="408" t="s">
        <v>2577</v>
      </c>
      <c r="D277" s="428" t="s">
        <v>130</v>
      </c>
      <c r="E277" s="428">
        <v>9</v>
      </c>
      <c r="F277" s="455"/>
      <c r="G277" s="456"/>
      <c r="H277" s="521">
        <f t="shared" si="20"/>
        <v>0</v>
      </c>
      <c r="I277" s="414">
        <v>2.2399999999999998E-3</v>
      </c>
      <c r="J277" s="501">
        <f t="shared" si="21"/>
        <v>2.0159999999999997E-2</v>
      </c>
    </row>
    <row r="278" spans="1:10" customFormat="1" ht="16">
      <c r="A278" s="73"/>
      <c r="B278" s="545"/>
      <c r="C278" s="408" t="s">
        <v>2578</v>
      </c>
      <c r="D278" s="428"/>
      <c r="E278" s="428"/>
      <c r="F278" s="455"/>
      <c r="G278" s="456"/>
      <c r="H278" s="522"/>
      <c r="I278" s="414"/>
      <c r="J278" s="500"/>
    </row>
    <row r="279" spans="1:10" customFormat="1" ht="16">
      <c r="A279" s="73">
        <v>63</v>
      </c>
      <c r="B279" s="545" t="s">
        <v>2579</v>
      </c>
      <c r="C279" s="408" t="s">
        <v>2580</v>
      </c>
      <c r="D279" s="428" t="s">
        <v>130</v>
      </c>
      <c r="E279" s="428">
        <v>2</v>
      </c>
      <c r="F279" s="455"/>
      <c r="G279" s="456"/>
      <c r="H279" s="521">
        <f t="shared" si="20"/>
        <v>0</v>
      </c>
      <c r="I279" s="414">
        <v>1.0200000000000001E-3</v>
      </c>
      <c r="J279" s="501">
        <f t="shared" si="21"/>
        <v>2.0400000000000001E-3</v>
      </c>
    </row>
    <row r="280" spans="1:10" customFormat="1" ht="16">
      <c r="A280" s="73"/>
      <c r="B280" s="545"/>
      <c r="C280" s="408" t="s">
        <v>2559</v>
      </c>
      <c r="D280" s="428"/>
      <c r="E280" s="428"/>
      <c r="F280" s="455"/>
      <c r="G280" s="456"/>
      <c r="H280" s="522"/>
      <c r="I280" s="414"/>
      <c r="J280" s="500"/>
    </row>
    <row r="281" spans="1:10" customFormat="1" ht="16">
      <c r="A281" s="73">
        <v>64</v>
      </c>
      <c r="B281" s="545" t="s">
        <v>2581</v>
      </c>
      <c r="C281" s="408" t="s">
        <v>2582</v>
      </c>
      <c r="D281" s="428" t="s">
        <v>130</v>
      </c>
      <c r="E281" s="428">
        <v>7</v>
      </c>
      <c r="F281" s="455"/>
      <c r="G281" s="456"/>
      <c r="H281" s="521">
        <f t="shared" si="20"/>
        <v>0</v>
      </c>
      <c r="I281" s="414">
        <v>2.0000000000000002E-5</v>
      </c>
      <c r="J281" s="501">
        <f t="shared" si="21"/>
        <v>1.4000000000000001E-4</v>
      </c>
    </row>
    <row r="282" spans="1:10" customFormat="1" ht="16">
      <c r="A282" s="73">
        <v>65</v>
      </c>
      <c r="B282" s="545" t="s">
        <v>2583</v>
      </c>
      <c r="C282" s="408" t="s">
        <v>2584</v>
      </c>
      <c r="D282" s="428" t="s">
        <v>130</v>
      </c>
      <c r="E282" s="428">
        <v>1</v>
      </c>
      <c r="F282" s="455"/>
      <c r="G282" s="456"/>
      <c r="H282" s="521">
        <f t="shared" si="20"/>
        <v>0</v>
      </c>
      <c r="I282" s="414">
        <v>2.0000000000000002E-5</v>
      </c>
      <c r="J282" s="501">
        <f t="shared" si="21"/>
        <v>2.0000000000000002E-5</v>
      </c>
    </row>
    <row r="283" spans="1:10" customFormat="1" ht="16">
      <c r="A283" s="73">
        <v>66</v>
      </c>
      <c r="B283" s="545" t="s">
        <v>2585</v>
      </c>
      <c r="C283" s="408" t="s">
        <v>2586</v>
      </c>
      <c r="D283" s="428" t="s">
        <v>130</v>
      </c>
      <c r="E283" s="428">
        <v>5</v>
      </c>
      <c r="F283" s="455"/>
      <c r="G283" s="456"/>
      <c r="H283" s="521">
        <f t="shared" si="20"/>
        <v>0</v>
      </c>
      <c r="I283" s="414">
        <v>2.0000000000000002E-5</v>
      </c>
      <c r="J283" s="501">
        <f t="shared" si="21"/>
        <v>1E-4</v>
      </c>
    </row>
    <row r="284" spans="1:10" customFormat="1" ht="15">
      <c r="A284" s="73"/>
      <c r="B284" s="545"/>
      <c r="C284" s="410" t="s">
        <v>2587</v>
      </c>
      <c r="D284" s="428"/>
      <c r="E284" s="428"/>
      <c r="F284" s="455"/>
      <c r="G284" s="456"/>
      <c r="H284" s="522"/>
      <c r="I284" s="414"/>
      <c r="J284" s="500"/>
    </row>
    <row r="285" spans="1:10" customFormat="1" ht="16">
      <c r="A285" s="73"/>
      <c r="B285" s="545"/>
      <c r="C285" s="408" t="s">
        <v>2588</v>
      </c>
      <c r="D285" s="428"/>
      <c r="E285" s="428"/>
      <c r="F285" s="455"/>
      <c r="G285" s="456"/>
      <c r="H285" s="522"/>
      <c r="I285" s="414"/>
      <c r="J285" s="500"/>
    </row>
    <row r="286" spans="1:10" customFormat="1" ht="16">
      <c r="A286" s="73"/>
      <c r="B286" s="545"/>
      <c r="C286" s="408" t="s">
        <v>2589</v>
      </c>
      <c r="D286" s="428"/>
      <c r="E286" s="428"/>
      <c r="F286" s="455"/>
      <c r="G286" s="456"/>
      <c r="H286" s="522"/>
      <c r="I286" s="414"/>
      <c r="J286" s="500"/>
    </row>
    <row r="287" spans="1:10" customFormat="1" ht="15">
      <c r="A287" s="73">
        <v>67</v>
      </c>
      <c r="B287" s="545" t="s">
        <v>2395</v>
      </c>
      <c r="C287" s="423" t="s">
        <v>2590</v>
      </c>
      <c r="D287" s="428" t="s">
        <v>130</v>
      </c>
      <c r="E287" s="428">
        <v>1</v>
      </c>
      <c r="F287" s="455"/>
      <c r="G287" s="456"/>
      <c r="H287" s="521">
        <f t="shared" si="20"/>
        <v>0</v>
      </c>
      <c r="I287" s="414">
        <v>1.1199999999999999E-3</v>
      </c>
      <c r="J287" s="501">
        <f t="shared" si="21"/>
        <v>1.1199999999999999E-3</v>
      </c>
    </row>
    <row r="288" spans="1:10" customFormat="1" ht="15">
      <c r="A288" s="73">
        <v>68</v>
      </c>
      <c r="B288" s="545" t="s">
        <v>2399</v>
      </c>
      <c r="C288" s="423" t="s">
        <v>2591</v>
      </c>
      <c r="D288" s="428" t="s">
        <v>130</v>
      </c>
      <c r="E288" s="428">
        <v>3</v>
      </c>
      <c r="F288" s="455"/>
      <c r="G288" s="456"/>
      <c r="H288" s="521">
        <f t="shared" si="20"/>
        <v>0</v>
      </c>
      <c r="I288" s="414">
        <v>2.2399999999999998E-3</v>
      </c>
      <c r="J288" s="501">
        <f t="shared" si="21"/>
        <v>6.7199999999999994E-3</v>
      </c>
    </row>
    <row r="289" spans="1:10" customFormat="1" ht="15">
      <c r="A289" s="73"/>
      <c r="B289" s="545"/>
      <c r="C289" s="423" t="s">
        <v>2592</v>
      </c>
      <c r="D289" s="428"/>
      <c r="E289" s="428"/>
      <c r="F289" s="455"/>
      <c r="G289" s="456"/>
      <c r="H289" s="522"/>
      <c r="I289" s="414"/>
      <c r="J289" s="500"/>
    </row>
    <row r="290" spans="1:10" customFormat="1" ht="16">
      <c r="A290" s="73">
        <v>69</v>
      </c>
      <c r="B290" s="545" t="s">
        <v>2593</v>
      </c>
      <c r="C290" s="416" t="s">
        <v>2594</v>
      </c>
      <c r="D290" s="428"/>
      <c r="E290" s="428"/>
      <c r="F290" s="455"/>
      <c r="G290" s="456"/>
      <c r="H290" s="522"/>
      <c r="I290" s="414"/>
      <c r="J290" s="500"/>
    </row>
    <row r="291" spans="1:10" customFormat="1" ht="16">
      <c r="A291" s="73"/>
      <c r="B291" s="545"/>
      <c r="C291" s="416" t="s">
        <v>2595</v>
      </c>
      <c r="D291" s="428" t="s">
        <v>130</v>
      </c>
      <c r="E291" s="428">
        <v>7</v>
      </c>
      <c r="F291" s="455"/>
      <c r="G291" s="456"/>
      <c r="H291" s="521">
        <f t="shared" si="20"/>
        <v>0</v>
      </c>
      <c r="I291" s="414">
        <v>4.8999999999999998E-4</v>
      </c>
      <c r="J291" s="501">
        <f t="shared" si="21"/>
        <v>3.4299999999999999E-3</v>
      </c>
    </row>
    <row r="292" spans="1:10" customFormat="1" ht="15">
      <c r="A292" s="73">
        <v>70</v>
      </c>
      <c r="B292" s="545" t="s">
        <v>2596</v>
      </c>
      <c r="C292" s="423" t="s">
        <v>2597</v>
      </c>
      <c r="D292" s="428"/>
      <c r="E292" s="428"/>
      <c r="F292" s="455"/>
      <c r="G292" s="456"/>
      <c r="H292" s="522"/>
      <c r="I292" s="414"/>
      <c r="J292" s="500"/>
    </row>
    <row r="293" spans="1:10" customFormat="1" ht="15">
      <c r="A293" s="73"/>
      <c r="B293" s="545"/>
      <c r="C293" s="423" t="s">
        <v>2598</v>
      </c>
      <c r="D293" s="428" t="s">
        <v>130</v>
      </c>
      <c r="E293" s="428">
        <v>1</v>
      </c>
      <c r="F293" s="455"/>
      <c r="G293" s="456"/>
      <c r="H293" s="521">
        <f t="shared" si="20"/>
        <v>0</v>
      </c>
      <c r="I293" s="414">
        <v>4.4999999999999997E-3</v>
      </c>
      <c r="J293" s="501">
        <f t="shared" si="21"/>
        <v>4.4999999999999997E-3</v>
      </c>
    </row>
    <row r="294" spans="1:10" customFormat="1" ht="16">
      <c r="A294" s="73">
        <v>71</v>
      </c>
      <c r="B294" s="545" t="s">
        <v>2599</v>
      </c>
      <c r="C294" s="408" t="s">
        <v>2600</v>
      </c>
      <c r="D294" s="428" t="s">
        <v>130</v>
      </c>
      <c r="E294" s="428">
        <v>1</v>
      </c>
      <c r="F294" s="455"/>
      <c r="G294" s="456"/>
      <c r="H294" s="521">
        <f t="shared" si="20"/>
        <v>0</v>
      </c>
      <c r="I294" s="414">
        <v>2.5000000000000001E-3</v>
      </c>
      <c r="J294" s="501">
        <f t="shared" si="21"/>
        <v>2.5000000000000001E-3</v>
      </c>
    </row>
    <row r="295" spans="1:10" customFormat="1" ht="15">
      <c r="A295" s="73"/>
      <c r="B295" s="545"/>
      <c r="C295" s="407" t="s">
        <v>2601</v>
      </c>
      <c r="D295" s="428"/>
      <c r="E295" s="428"/>
      <c r="F295" s="455"/>
      <c r="G295" s="456"/>
      <c r="H295" s="522"/>
      <c r="I295" s="414"/>
      <c r="J295" s="500"/>
    </row>
    <row r="296" spans="1:10" customFormat="1" ht="15">
      <c r="A296" s="73"/>
      <c r="B296" s="545"/>
      <c r="C296" s="565" t="s">
        <v>2602</v>
      </c>
      <c r="D296" s="428"/>
      <c r="E296" s="428"/>
      <c r="F296" s="455"/>
      <c r="G296" s="456"/>
      <c r="H296" s="522"/>
      <c r="I296" s="414"/>
      <c r="J296" s="500"/>
    </row>
    <row r="297" spans="1:10" customFormat="1" ht="15">
      <c r="A297" s="73">
        <v>72</v>
      </c>
      <c r="B297" s="545" t="s">
        <v>2603</v>
      </c>
      <c r="C297" s="423" t="s">
        <v>2604</v>
      </c>
      <c r="D297" s="428" t="s">
        <v>878</v>
      </c>
      <c r="E297" s="428">
        <v>6</v>
      </c>
      <c r="F297" s="455"/>
      <c r="G297" s="456"/>
      <c r="H297" s="521">
        <f t="shared" si="20"/>
        <v>0</v>
      </c>
      <c r="I297" s="414">
        <v>1.5869999999999999E-2</v>
      </c>
      <c r="J297" s="501">
        <f t="shared" si="21"/>
        <v>9.5219999999999999E-2</v>
      </c>
    </row>
    <row r="298" spans="1:10" customFormat="1" ht="15">
      <c r="A298" s="73"/>
      <c r="B298" s="545"/>
      <c r="C298" s="410" t="s">
        <v>2605</v>
      </c>
      <c r="D298" s="428"/>
      <c r="E298" s="428"/>
      <c r="F298" s="455"/>
      <c r="G298" s="456"/>
      <c r="H298" s="522"/>
      <c r="I298" s="414"/>
      <c r="J298" s="500"/>
    </row>
    <row r="299" spans="1:10" customFormat="1" ht="16">
      <c r="A299" s="73">
        <v>73</v>
      </c>
      <c r="B299" s="545" t="s">
        <v>2606</v>
      </c>
      <c r="C299" s="408" t="s">
        <v>2607</v>
      </c>
      <c r="D299" s="428"/>
      <c r="E299" s="428"/>
      <c r="F299" s="455"/>
      <c r="G299" s="456"/>
      <c r="H299" s="522"/>
      <c r="I299" s="414"/>
      <c r="J299" s="500"/>
    </row>
    <row r="300" spans="1:10" customFormat="1" ht="16">
      <c r="A300" s="73"/>
      <c r="B300" s="545"/>
      <c r="C300" s="408" t="s">
        <v>2608</v>
      </c>
      <c r="D300" s="428"/>
      <c r="E300" s="428"/>
      <c r="F300" s="455"/>
      <c r="G300" s="456"/>
      <c r="H300" s="522"/>
      <c r="I300" s="414"/>
      <c r="J300" s="500"/>
    </row>
    <row r="301" spans="1:10" customFormat="1" ht="16">
      <c r="A301" s="73"/>
      <c r="B301" s="545"/>
      <c r="C301" s="408" t="s">
        <v>2609</v>
      </c>
      <c r="D301" s="428" t="s">
        <v>878</v>
      </c>
      <c r="E301" s="428">
        <v>6</v>
      </c>
      <c r="F301" s="455"/>
      <c r="G301" s="456"/>
      <c r="H301" s="521">
        <f t="shared" si="20"/>
        <v>0</v>
      </c>
      <c r="I301" s="414">
        <v>0</v>
      </c>
      <c r="J301" s="501">
        <f t="shared" si="21"/>
        <v>0</v>
      </c>
    </row>
    <row r="302" spans="1:10" customFormat="1" ht="15">
      <c r="A302" s="73"/>
      <c r="B302" s="545"/>
      <c r="C302" s="407" t="s">
        <v>2610</v>
      </c>
      <c r="D302" s="428"/>
      <c r="E302" s="428"/>
      <c r="F302" s="455"/>
      <c r="G302" s="456"/>
      <c r="H302" s="522"/>
      <c r="I302" s="414"/>
      <c r="J302" s="500"/>
    </row>
    <row r="303" spans="1:10" customFormat="1" ht="15">
      <c r="A303" s="73">
        <v>74</v>
      </c>
      <c r="B303" s="545" t="s">
        <v>2611</v>
      </c>
      <c r="C303" s="423" t="s">
        <v>2612</v>
      </c>
      <c r="D303" s="428" t="s">
        <v>878</v>
      </c>
      <c r="E303" s="428">
        <v>44</v>
      </c>
      <c r="F303" s="455"/>
      <c r="G303" s="456"/>
      <c r="H303" s="521">
        <f t="shared" si="20"/>
        <v>0</v>
      </c>
      <c r="I303" s="414">
        <v>6.3400000000000001E-3</v>
      </c>
      <c r="J303" s="501">
        <f t="shared" si="21"/>
        <v>0.27895999999999999</v>
      </c>
    </row>
    <row r="304" spans="1:10" customFormat="1" ht="16">
      <c r="A304" s="73">
        <v>75</v>
      </c>
      <c r="B304" s="545" t="s">
        <v>2613</v>
      </c>
      <c r="C304" s="408" t="s">
        <v>2614</v>
      </c>
      <c r="D304" s="428" t="s">
        <v>878</v>
      </c>
      <c r="E304" s="428">
        <v>42</v>
      </c>
      <c r="F304" s="455"/>
      <c r="G304" s="456"/>
      <c r="H304" s="521">
        <f t="shared" si="20"/>
        <v>0</v>
      </c>
      <c r="I304" s="414">
        <v>5.4400000000000004E-3</v>
      </c>
      <c r="J304" s="501">
        <f t="shared" si="21"/>
        <v>0.22848000000000002</v>
      </c>
    </row>
    <row r="305" spans="1:10" customFormat="1" ht="15">
      <c r="A305" s="73"/>
      <c r="B305" s="545"/>
      <c r="C305" s="410" t="s">
        <v>2615</v>
      </c>
      <c r="D305" s="428"/>
      <c r="E305" s="428"/>
      <c r="F305" s="455"/>
      <c r="G305" s="456"/>
      <c r="H305" s="522"/>
      <c r="I305" s="414"/>
      <c r="J305" s="500"/>
    </row>
    <row r="306" spans="1:10" customFormat="1" ht="16">
      <c r="A306" s="73">
        <v>76</v>
      </c>
      <c r="B306" s="545" t="s">
        <v>2616</v>
      </c>
      <c r="C306" s="408" t="s">
        <v>2617</v>
      </c>
      <c r="D306" s="428" t="s">
        <v>878</v>
      </c>
      <c r="E306" s="428">
        <v>2</v>
      </c>
      <c r="F306" s="455"/>
      <c r="G306" s="456"/>
      <c r="H306" s="521">
        <f t="shared" si="20"/>
        <v>0</v>
      </c>
      <c r="I306" s="414">
        <v>6.3400000000000001E-3</v>
      </c>
      <c r="J306" s="501">
        <f t="shared" si="21"/>
        <v>1.268E-2</v>
      </c>
    </row>
    <row r="307" spans="1:10" customFormat="1" ht="16">
      <c r="A307" s="73">
        <v>77</v>
      </c>
      <c r="B307" s="545" t="s">
        <v>2618</v>
      </c>
      <c r="C307" s="408" t="s">
        <v>2619</v>
      </c>
      <c r="D307" s="428"/>
      <c r="E307" s="428"/>
      <c r="F307" s="455"/>
      <c r="G307" s="456"/>
      <c r="H307" s="522"/>
      <c r="I307" s="414"/>
      <c r="J307" s="500"/>
    </row>
    <row r="308" spans="1:10" customFormat="1" ht="16">
      <c r="A308" s="73"/>
      <c r="B308" s="545"/>
      <c r="C308" s="408" t="s">
        <v>2620</v>
      </c>
      <c r="D308" s="428" t="s">
        <v>878</v>
      </c>
      <c r="E308" s="428">
        <v>1</v>
      </c>
      <c r="F308" s="455"/>
      <c r="G308" s="456"/>
      <c r="H308" s="521">
        <f t="shared" si="20"/>
        <v>0</v>
      </c>
      <c r="I308" s="414">
        <v>6.3400000000000001E-3</v>
      </c>
      <c r="J308" s="501">
        <f t="shared" si="21"/>
        <v>6.3400000000000001E-3</v>
      </c>
    </row>
    <row r="309" spans="1:10" customFormat="1" ht="16">
      <c r="A309" s="73">
        <v>78</v>
      </c>
      <c r="B309" s="545" t="s">
        <v>2621</v>
      </c>
      <c r="C309" s="408" t="s">
        <v>2622</v>
      </c>
      <c r="D309" s="428"/>
      <c r="E309" s="428"/>
      <c r="F309" s="455"/>
      <c r="G309" s="456"/>
      <c r="H309" s="522"/>
      <c r="I309" s="414"/>
      <c r="J309" s="500"/>
    </row>
    <row r="310" spans="1:10" customFormat="1" ht="16">
      <c r="A310" s="73"/>
      <c r="B310" s="545"/>
      <c r="C310" s="408" t="s">
        <v>2623</v>
      </c>
      <c r="D310" s="428" t="s">
        <v>878</v>
      </c>
      <c r="E310" s="428">
        <v>42</v>
      </c>
      <c r="F310" s="455"/>
      <c r="G310" s="456"/>
      <c r="H310" s="521">
        <f t="shared" si="20"/>
        <v>0</v>
      </c>
      <c r="I310" s="414">
        <v>6.3400000000000001E-3</v>
      </c>
      <c r="J310" s="501">
        <f t="shared" si="21"/>
        <v>0.26628000000000002</v>
      </c>
    </row>
    <row r="311" spans="1:10" customFormat="1" ht="16">
      <c r="A311" s="73">
        <v>79</v>
      </c>
      <c r="B311" s="545" t="s">
        <v>2624</v>
      </c>
      <c r="C311" s="408" t="s">
        <v>2625</v>
      </c>
      <c r="D311" s="428"/>
      <c r="E311" s="428"/>
      <c r="F311" s="455"/>
      <c r="G311" s="456"/>
      <c r="H311" s="522"/>
      <c r="I311" s="414"/>
      <c r="J311" s="500"/>
    </row>
    <row r="312" spans="1:10" customFormat="1" ht="16">
      <c r="A312" s="73"/>
      <c r="B312" s="545" t="s">
        <v>1581</v>
      </c>
      <c r="C312" s="408" t="s">
        <v>2623</v>
      </c>
      <c r="D312" s="428" t="s">
        <v>878</v>
      </c>
      <c r="E312" s="428">
        <v>42</v>
      </c>
      <c r="F312" s="455"/>
      <c r="G312" s="456"/>
      <c r="H312" s="521">
        <f t="shared" si="20"/>
        <v>0</v>
      </c>
      <c r="I312" s="414">
        <v>6.3400000000000001E-3</v>
      </c>
      <c r="J312" s="501">
        <f t="shared" si="21"/>
        <v>0.26628000000000002</v>
      </c>
    </row>
    <row r="313" spans="1:10" customFormat="1" ht="16">
      <c r="A313" s="73">
        <v>80</v>
      </c>
      <c r="B313" s="545" t="s">
        <v>2626</v>
      </c>
      <c r="C313" s="408" t="s">
        <v>2627</v>
      </c>
      <c r="D313" s="428" t="s">
        <v>878</v>
      </c>
      <c r="E313" s="428">
        <v>84</v>
      </c>
      <c r="F313" s="455"/>
      <c r="G313" s="456"/>
      <c r="H313" s="521">
        <f t="shared" si="20"/>
        <v>0</v>
      </c>
      <c r="I313" s="414">
        <v>6.3400000000000001E-3</v>
      </c>
      <c r="J313" s="501">
        <f t="shared" si="21"/>
        <v>0.53256000000000003</v>
      </c>
    </row>
    <row r="314" spans="1:10" customFormat="1" ht="15">
      <c r="A314" s="73"/>
      <c r="B314" s="545"/>
      <c r="C314" s="407" t="s">
        <v>2628</v>
      </c>
      <c r="D314" s="428"/>
      <c r="E314" s="428"/>
      <c r="F314" s="455"/>
      <c r="G314" s="469"/>
      <c r="H314" s="522"/>
      <c r="I314" s="414"/>
      <c r="J314" s="500"/>
    </row>
    <row r="315" spans="1:10" customFormat="1" ht="15">
      <c r="A315" s="73">
        <v>81</v>
      </c>
      <c r="B315" s="545" t="s">
        <v>2629</v>
      </c>
      <c r="C315" s="423" t="s">
        <v>2630</v>
      </c>
      <c r="D315" s="428" t="s">
        <v>878</v>
      </c>
      <c r="E315" s="428">
        <v>1</v>
      </c>
      <c r="F315" s="455"/>
      <c r="G315" s="456"/>
      <c r="H315" s="521">
        <f t="shared" si="20"/>
        <v>0</v>
      </c>
      <c r="I315" s="414">
        <v>1.7270000000000001E-2</v>
      </c>
      <c r="J315" s="501">
        <f t="shared" si="21"/>
        <v>1.7270000000000001E-2</v>
      </c>
    </row>
    <row r="316" spans="1:10" customFormat="1" ht="27">
      <c r="A316" s="73"/>
      <c r="B316" s="545"/>
      <c r="C316" s="574" t="s">
        <v>2757</v>
      </c>
      <c r="D316" s="428"/>
      <c r="E316" s="428"/>
      <c r="F316" s="455"/>
      <c r="G316" s="456"/>
      <c r="H316" s="522"/>
      <c r="I316" s="414"/>
      <c r="J316" s="500"/>
    </row>
    <row r="317" spans="1:10" customFormat="1" ht="16">
      <c r="A317" s="73">
        <v>82</v>
      </c>
      <c r="B317" s="545" t="s">
        <v>2631</v>
      </c>
      <c r="C317" s="408" t="s">
        <v>2315</v>
      </c>
      <c r="D317" s="428" t="s">
        <v>130</v>
      </c>
      <c r="E317" s="428">
        <v>1</v>
      </c>
      <c r="F317" s="455"/>
      <c r="G317" s="456"/>
      <c r="H317" s="521">
        <f t="shared" si="20"/>
        <v>0</v>
      </c>
      <c r="I317" s="414">
        <v>0</v>
      </c>
      <c r="J317" s="501">
        <f t="shared" si="21"/>
        <v>0</v>
      </c>
    </row>
    <row r="318" spans="1:10" customFormat="1" ht="16">
      <c r="A318" s="73">
        <v>83</v>
      </c>
      <c r="B318" s="545" t="s">
        <v>2632</v>
      </c>
      <c r="C318" s="408" t="s">
        <v>2317</v>
      </c>
      <c r="D318" s="428" t="s">
        <v>130</v>
      </c>
      <c r="E318" s="428">
        <v>16</v>
      </c>
      <c r="F318" s="455"/>
      <c r="G318" s="456"/>
      <c r="H318" s="521">
        <f t="shared" si="20"/>
        <v>0</v>
      </c>
      <c r="I318" s="414">
        <v>0</v>
      </c>
      <c r="J318" s="501">
        <f t="shared" si="21"/>
        <v>0</v>
      </c>
    </row>
    <row r="319" spans="1:10" customFormat="1" ht="16">
      <c r="A319" s="73">
        <v>84</v>
      </c>
      <c r="B319" s="545" t="s">
        <v>2633</v>
      </c>
      <c r="C319" s="408" t="s">
        <v>2319</v>
      </c>
      <c r="D319" s="428" t="s">
        <v>130</v>
      </c>
      <c r="E319" s="428">
        <v>10</v>
      </c>
      <c r="F319" s="455"/>
      <c r="G319" s="456"/>
      <c r="H319" s="521">
        <f t="shared" si="20"/>
        <v>0</v>
      </c>
      <c r="I319" s="414">
        <v>0</v>
      </c>
      <c r="J319" s="501">
        <f t="shared" si="21"/>
        <v>0</v>
      </c>
    </row>
    <row r="320" spans="1:10" customFormat="1" ht="16">
      <c r="A320" s="73">
        <v>85</v>
      </c>
      <c r="B320" s="545" t="s">
        <v>2634</v>
      </c>
      <c r="C320" s="408" t="s">
        <v>2635</v>
      </c>
      <c r="D320" s="428" t="s">
        <v>130</v>
      </c>
      <c r="E320" s="428">
        <v>8</v>
      </c>
      <c r="F320" s="455"/>
      <c r="G320" s="456"/>
      <c r="H320" s="521">
        <f t="shared" si="20"/>
        <v>0</v>
      </c>
      <c r="I320" s="414">
        <v>0</v>
      </c>
      <c r="J320" s="501">
        <f t="shared" si="21"/>
        <v>0</v>
      </c>
    </row>
    <row r="321" spans="1:10" customFormat="1" ht="29">
      <c r="A321" s="73"/>
      <c r="B321" s="544"/>
      <c r="C321" s="413" t="s">
        <v>2751</v>
      </c>
      <c r="D321" s="428"/>
      <c r="E321" s="428"/>
      <c r="F321" s="455"/>
      <c r="G321" s="456"/>
      <c r="H321" s="522"/>
      <c r="I321" s="409"/>
      <c r="J321" s="501">
        <f t="shared" si="21"/>
        <v>0</v>
      </c>
    </row>
    <row r="322" spans="1:10" customFormat="1" ht="16">
      <c r="A322" s="73"/>
      <c r="B322" s="544"/>
      <c r="C322" s="408" t="s">
        <v>2324</v>
      </c>
      <c r="D322" s="428"/>
      <c r="E322" s="428"/>
      <c r="F322" s="455"/>
      <c r="G322" s="456"/>
      <c r="H322" s="522"/>
      <c r="I322" s="409"/>
      <c r="J322" s="501">
        <f t="shared" si="21"/>
        <v>0</v>
      </c>
    </row>
    <row r="323" spans="1:10" customFormat="1" ht="16">
      <c r="A323" s="73">
        <v>86</v>
      </c>
      <c r="B323" s="544" t="s">
        <v>2314</v>
      </c>
      <c r="C323" s="408" t="s">
        <v>2636</v>
      </c>
      <c r="D323" s="428" t="s">
        <v>130</v>
      </c>
      <c r="E323" s="428">
        <v>1</v>
      </c>
      <c r="F323" s="455"/>
      <c r="G323" s="456"/>
      <c r="H323" s="521">
        <f t="shared" ref="H323" si="22">(F323+G323)*E323</f>
        <v>0</v>
      </c>
      <c r="I323" s="409">
        <v>1E-4</v>
      </c>
      <c r="J323" s="501">
        <f t="shared" si="21"/>
        <v>1E-4</v>
      </c>
    </row>
    <row r="324" spans="1:10" customFormat="1" ht="16">
      <c r="A324" s="73"/>
      <c r="B324" s="544"/>
      <c r="C324" s="408" t="s">
        <v>2331</v>
      </c>
      <c r="D324" s="428"/>
      <c r="E324" s="428"/>
      <c r="F324" s="455"/>
      <c r="G324" s="456"/>
      <c r="H324" s="522"/>
      <c r="I324" s="409"/>
      <c r="J324" s="501">
        <f t="shared" si="21"/>
        <v>0</v>
      </c>
    </row>
    <row r="325" spans="1:10" customFormat="1" ht="16">
      <c r="A325" s="73">
        <v>87</v>
      </c>
      <c r="B325" s="544" t="s">
        <v>2316</v>
      </c>
      <c r="C325" s="408" t="s">
        <v>2637</v>
      </c>
      <c r="D325" s="428" t="s">
        <v>130</v>
      </c>
      <c r="E325" s="428">
        <v>1</v>
      </c>
      <c r="F325" s="455"/>
      <c r="G325" s="456"/>
      <c r="H325" s="521">
        <f t="shared" ref="H325" si="23">(F325+G325)*E325</f>
        <v>0</v>
      </c>
      <c r="I325" s="409">
        <v>1E-4</v>
      </c>
      <c r="J325" s="501">
        <f t="shared" si="21"/>
        <v>1E-4</v>
      </c>
    </row>
    <row r="326" spans="1:10" customFormat="1" ht="16">
      <c r="A326" s="73"/>
      <c r="B326" s="544"/>
      <c r="C326" s="408" t="s">
        <v>2338</v>
      </c>
      <c r="D326" s="428"/>
      <c r="E326" s="428"/>
      <c r="F326" s="455"/>
      <c r="G326" s="456"/>
      <c r="H326" s="522"/>
      <c r="I326" s="409"/>
      <c r="J326" s="501">
        <f t="shared" si="21"/>
        <v>0</v>
      </c>
    </row>
    <row r="327" spans="1:10" customFormat="1" ht="16">
      <c r="A327" s="73">
        <v>88</v>
      </c>
      <c r="B327" s="544" t="s">
        <v>2318</v>
      </c>
      <c r="C327" s="408" t="s">
        <v>2638</v>
      </c>
      <c r="D327" s="428" t="s">
        <v>130</v>
      </c>
      <c r="E327" s="428">
        <v>1</v>
      </c>
      <c r="F327" s="455"/>
      <c r="G327" s="456"/>
      <c r="H327" s="521">
        <f t="shared" ref="H327" si="24">(F327+G327)*E327</f>
        <v>0</v>
      </c>
      <c r="I327" s="409">
        <v>1E-4</v>
      </c>
      <c r="J327" s="501">
        <f t="shared" si="21"/>
        <v>1E-4</v>
      </c>
    </row>
    <row r="328" spans="1:10" customFormat="1" ht="15">
      <c r="A328" s="73"/>
      <c r="B328" s="545"/>
      <c r="C328" s="413" t="s">
        <v>2639</v>
      </c>
      <c r="D328" s="428"/>
      <c r="E328" s="428"/>
      <c r="F328" s="455"/>
      <c r="G328" s="456"/>
      <c r="H328" s="522"/>
      <c r="I328" s="414"/>
      <c r="J328" s="501">
        <f t="shared" si="21"/>
        <v>0</v>
      </c>
    </row>
    <row r="329" spans="1:10" customFormat="1" ht="16">
      <c r="A329" s="73">
        <v>89</v>
      </c>
      <c r="B329" s="545" t="s">
        <v>2640</v>
      </c>
      <c r="C329" s="408" t="s">
        <v>2641</v>
      </c>
      <c r="D329" s="428" t="s">
        <v>130</v>
      </c>
      <c r="E329" s="428">
        <v>1</v>
      </c>
      <c r="F329" s="455"/>
      <c r="G329" s="456"/>
      <c r="H329" s="521">
        <f t="shared" ref="H329:H332" si="25">(F329+G329)*E329</f>
        <v>0</v>
      </c>
      <c r="I329" s="414">
        <v>0</v>
      </c>
      <c r="J329" s="501">
        <f t="shared" si="21"/>
        <v>0</v>
      </c>
    </row>
    <row r="330" spans="1:10" customFormat="1" ht="15">
      <c r="A330" s="73"/>
      <c r="B330" s="545"/>
      <c r="C330" s="407" t="s">
        <v>2642</v>
      </c>
      <c r="D330" s="428"/>
      <c r="E330" s="428"/>
      <c r="F330" s="455"/>
      <c r="G330" s="456"/>
      <c r="H330" s="521"/>
      <c r="J330" s="501">
        <f t="shared" si="21"/>
        <v>0</v>
      </c>
    </row>
    <row r="331" spans="1:10" customFormat="1" ht="16">
      <c r="A331" s="73">
        <v>90</v>
      </c>
      <c r="B331" s="545" t="s">
        <v>2439</v>
      </c>
      <c r="C331" s="408" t="s">
        <v>2440</v>
      </c>
      <c r="D331" s="428" t="s">
        <v>84</v>
      </c>
      <c r="E331" s="428">
        <v>1765</v>
      </c>
      <c r="F331" s="455"/>
      <c r="G331" s="456"/>
      <c r="H331" s="521">
        <f t="shared" si="25"/>
        <v>0</v>
      </c>
      <c r="I331" s="414">
        <v>1.9000000000000001E-4</v>
      </c>
      <c r="J331" s="501">
        <f t="shared" si="21"/>
        <v>0.33535000000000004</v>
      </c>
    </row>
    <row r="332" spans="1:10" customFormat="1" ht="16">
      <c r="A332" s="73">
        <v>91</v>
      </c>
      <c r="B332" s="545" t="s">
        <v>2441</v>
      </c>
      <c r="C332" s="408" t="s">
        <v>2643</v>
      </c>
      <c r="D332" s="428" t="s">
        <v>84</v>
      </c>
      <c r="E332" s="428">
        <v>1765</v>
      </c>
      <c r="F332" s="455"/>
      <c r="G332" s="456"/>
      <c r="H332" s="521">
        <f t="shared" si="25"/>
        <v>0</v>
      </c>
      <c r="I332" s="414">
        <v>1.0000000000000001E-5</v>
      </c>
      <c r="J332" s="501">
        <f t="shared" ref="J332" si="26">E332*I332</f>
        <v>1.7650000000000002E-2</v>
      </c>
    </row>
    <row r="333" spans="1:10" customFormat="1" ht="16" thickBot="1">
      <c r="A333" s="73"/>
      <c r="B333" s="547"/>
      <c r="C333" s="415"/>
      <c r="D333" s="429"/>
      <c r="E333" s="429"/>
      <c r="F333" s="460"/>
      <c r="G333" s="461"/>
      <c r="H333" s="523"/>
      <c r="I333" s="440"/>
      <c r="J333" s="502"/>
    </row>
    <row r="334" spans="1:10" customFormat="1" ht="18" customHeight="1" thickBot="1">
      <c r="A334" s="73"/>
      <c r="B334" s="545"/>
      <c r="C334" s="474" t="s">
        <v>2644</v>
      </c>
      <c r="D334" s="3"/>
      <c r="E334" s="3"/>
      <c r="F334" s="3"/>
      <c r="G334" s="3"/>
      <c r="H334" s="531">
        <f>SUM(H196:H333)</f>
        <v>0</v>
      </c>
      <c r="I334" s="89"/>
      <c r="J334" s="505">
        <f>SUM(J196:J333)</f>
        <v>5.3054999999999977</v>
      </c>
    </row>
    <row r="335" spans="1:10" customFormat="1" ht="15">
      <c r="A335" s="73"/>
      <c r="B335" s="545"/>
      <c r="C335" s="416"/>
      <c r="D335" s="3"/>
      <c r="E335" s="3"/>
      <c r="F335" s="3"/>
      <c r="G335" s="3"/>
      <c r="H335" s="580"/>
      <c r="I335" s="89"/>
      <c r="J335" s="500"/>
    </row>
    <row r="336" spans="1:10" customFormat="1" ht="15">
      <c r="A336" s="73"/>
      <c r="B336" s="545" t="s">
        <v>1581</v>
      </c>
      <c r="C336" s="410" t="s">
        <v>2645</v>
      </c>
      <c r="D336" s="428"/>
      <c r="E336" s="428"/>
      <c r="F336" s="584"/>
      <c r="G336" s="585"/>
      <c r="H336" s="522"/>
      <c r="I336" s="89"/>
      <c r="J336" s="500"/>
    </row>
    <row r="337" spans="1:10" customFormat="1" ht="16">
      <c r="A337" s="73">
        <v>92</v>
      </c>
      <c r="B337" s="545" t="s">
        <v>2646</v>
      </c>
      <c r="C337" s="408" t="s">
        <v>2647</v>
      </c>
      <c r="D337" s="428"/>
      <c r="E337" s="428"/>
      <c r="F337" s="584"/>
      <c r="G337" s="585"/>
      <c r="H337" s="522"/>
      <c r="I337" s="89"/>
      <c r="J337" s="500"/>
    </row>
    <row r="338" spans="1:10" customFormat="1" ht="16">
      <c r="A338" s="73"/>
      <c r="B338" s="545" t="s">
        <v>1581</v>
      </c>
      <c r="C338" s="408" t="s">
        <v>2648</v>
      </c>
      <c r="D338" s="428"/>
      <c r="E338" s="428"/>
      <c r="F338" s="586"/>
      <c r="G338" s="587"/>
      <c r="H338" s="520"/>
      <c r="I338" s="89"/>
      <c r="J338" s="500"/>
    </row>
    <row r="339" spans="1:10" customFormat="1" ht="16">
      <c r="A339" s="73"/>
      <c r="B339" s="545"/>
      <c r="C339" s="408" t="s">
        <v>2649</v>
      </c>
      <c r="D339" s="428" t="s">
        <v>130</v>
      </c>
      <c r="E339" s="428">
        <v>1</v>
      </c>
      <c r="F339" s="455"/>
      <c r="G339" s="456"/>
      <c r="H339" s="521">
        <f t="shared" ref="H339:H354" si="27">(F339+G339)*E339</f>
        <v>0</v>
      </c>
      <c r="I339" s="414"/>
      <c r="J339" s="501"/>
    </row>
    <row r="340" spans="1:10" customFormat="1" ht="16">
      <c r="A340" s="73">
        <v>93</v>
      </c>
      <c r="B340" s="545">
        <v>974031145</v>
      </c>
      <c r="C340" s="408" t="s">
        <v>2650</v>
      </c>
      <c r="D340" s="428" t="s">
        <v>84</v>
      </c>
      <c r="E340" s="428">
        <v>800</v>
      </c>
      <c r="F340" s="455"/>
      <c r="G340" s="456"/>
      <c r="H340" s="521">
        <f t="shared" si="27"/>
        <v>0</v>
      </c>
      <c r="I340" s="438" t="s">
        <v>1581</v>
      </c>
      <c r="J340" s="501" t="s">
        <v>1581</v>
      </c>
    </row>
    <row r="341" spans="1:10" customFormat="1" ht="16">
      <c r="A341" s="73">
        <v>94</v>
      </c>
      <c r="B341" s="545">
        <v>612403388</v>
      </c>
      <c r="C341" s="408" t="s">
        <v>2449</v>
      </c>
      <c r="D341" s="428" t="s">
        <v>84</v>
      </c>
      <c r="E341" s="428">
        <v>800</v>
      </c>
      <c r="F341" s="455"/>
      <c r="G341" s="456"/>
      <c r="H341" s="521">
        <f t="shared" si="27"/>
        <v>0</v>
      </c>
      <c r="I341" s="438" t="s">
        <v>1581</v>
      </c>
      <c r="J341" s="501" t="s">
        <v>1581</v>
      </c>
    </row>
    <row r="342" spans="1:10" customFormat="1" ht="16">
      <c r="A342" s="73">
        <v>98</v>
      </c>
      <c r="B342" s="550">
        <v>979011111</v>
      </c>
      <c r="C342" s="408" t="s">
        <v>2450</v>
      </c>
      <c r="D342" s="428" t="s">
        <v>4</v>
      </c>
      <c r="E342" s="428">
        <v>16.8</v>
      </c>
      <c r="F342" s="455"/>
      <c r="G342" s="456"/>
      <c r="H342" s="521">
        <f t="shared" si="27"/>
        <v>0</v>
      </c>
      <c r="I342" s="438" t="s">
        <v>1581</v>
      </c>
      <c r="J342" s="501" t="s">
        <v>1581</v>
      </c>
    </row>
    <row r="343" spans="1:10" customFormat="1" ht="16">
      <c r="A343" s="73">
        <v>96</v>
      </c>
      <c r="B343" s="550">
        <v>979011121</v>
      </c>
      <c r="C343" s="408" t="s">
        <v>2451</v>
      </c>
      <c r="D343" s="428" t="s">
        <v>4</v>
      </c>
      <c r="E343" s="428">
        <v>100.8</v>
      </c>
      <c r="F343" s="455"/>
      <c r="G343" s="456"/>
      <c r="H343" s="521">
        <f t="shared" si="27"/>
        <v>0</v>
      </c>
      <c r="I343" s="438" t="s">
        <v>1581</v>
      </c>
      <c r="J343" s="501" t="s">
        <v>1581</v>
      </c>
    </row>
    <row r="344" spans="1:10" customFormat="1" ht="16">
      <c r="A344" s="73">
        <v>97</v>
      </c>
      <c r="B344" s="550">
        <v>979081111</v>
      </c>
      <c r="C344" s="408" t="s">
        <v>2452</v>
      </c>
      <c r="D344" s="428" t="s">
        <v>4</v>
      </c>
      <c r="E344" s="428">
        <v>16.8</v>
      </c>
      <c r="F344" s="455"/>
      <c r="G344" s="456"/>
      <c r="H344" s="521">
        <f t="shared" si="27"/>
        <v>0</v>
      </c>
      <c r="I344" s="438" t="s">
        <v>1581</v>
      </c>
      <c r="J344" s="501" t="s">
        <v>1581</v>
      </c>
    </row>
    <row r="345" spans="1:10" customFormat="1" ht="16">
      <c r="A345" s="73">
        <v>98</v>
      </c>
      <c r="B345" s="550">
        <v>979081121</v>
      </c>
      <c r="C345" s="408" t="s">
        <v>2453</v>
      </c>
      <c r="D345" s="428" t="s">
        <v>4</v>
      </c>
      <c r="E345" s="428">
        <v>487.2</v>
      </c>
      <c r="F345" s="455"/>
      <c r="G345" s="456"/>
      <c r="H345" s="521">
        <f t="shared" si="27"/>
        <v>0</v>
      </c>
      <c r="I345" s="438" t="s">
        <v>1581</v>
      </c>
      <c r="J345" s="501" t="s">
        <v>1581</v>
      </c>
    </row>
    <row r="346" spans="1:10" customFormat="1" ht="16">
      <c r="A346" s="73">
        <v>99</v>
      </c>
      <c r="B346" s="550">
        <v>979082111</v>
      </c>
      <c r="C346" s="408" t="s">
        <v>2454</v>
      </c>
      <c r="D346" s="428" t="s">
        <v>4</v>
      </c>
      <c r="E346" s="428">
        <v>16.8</v>
      </c>
      <c r="F346" s="455"/>
      <c r="G346" s="456"/>
      <c r="H346" s="521">
        <f t="shared" si="27"/>
        <v>0</v>
      </c>
      <c r="I346" s="438" t="s">
        <v>1581</v>
      </c>
      <c r="J346" s="501" t="s">
        <v>1581</v>
      </c>
    </row>
    <row r="347" spans="1:10" customFormat="1" ht="16">
      <c r="A347" s="73">
        <v>100</v>
      </c>
      <c r="B347" s="550">
        <v>979.08212100000003</v>
      </c>
      <c r="C347" s="408" t="s">
        <v>2455</v>
      </c>
      <c r="D347" s="428" t="s">
        <v>4</v>
      </c>
      <c r="E347" s="428">
        <v>84</v>
      </c>
      <c r="F347" s="455"/>
      <c r="G347" s="456"/>
      <c r="H347" s="521">
        <f t="shared" si="27"/>
        <v>0</v>
      </c>
      <c r="I347" s="438" t="s">
        <v>1581</v>
      </c>
      <c r="J347" s="501" t="s">
        <v>1581</v>
      </c>
    </row>
    <row r="348" spans="1:10" customFormat="1" ht="16">
      <c r="A348" s="73">
        <v>101</v>
      </c>
      <c r="B348" s="550">
        <v>979088212</v>
      </c>
      <c r="C348" s="408" t="s">
        <v>2456</v>
      </c>
      <c r="D348" s="428" t="s">
        <v>4</v>
      </c>
      <c r="E348" s="428">
        <v>16.8</v>
      </c>
      <c r="F348" s="455"/>
      <c r="G348" s="456"/>
      <c r="H348" s="521">
        <f t="shared" si="27"/>
        <v>0</v>
      </c>
      <c r="I348" s="438" t="s">
        <v>1581</v>
      </c>
      <c r="J348" s="501" t="s">
        <v>1581</v>
      </c>
    </row>
    <row r="349" spans="1:10" customFormat="1" ht="16">
      <c r="A349" s="73">
        <v>102</v>
      </c>
      <c r="B349" s="550">
        <v>979093111</v>
      </c>
      <c r="C349" s="408" t="s">
        <v>2457</v>
      </c>
      <c r="D349" s="428" t="s">
        <v>4</v>
      </c>
      <c r="E349" s="428">
        <v>16.8</v>
      </c>
      <c r="F349" s="455"/>
      <c r="G349" s="456"/>
      <c r="H349" s="521">
        <f t="shared" si="27"/>
        <v>0</v>
      </c>
      <c r="I349" s="438" t="s">
        <v>1581</v>
      </c>
      <c r="J349" s="501" t="s">
        <v>1581</v>
      </c>
    </row>
    <row r="350" spans="1:10" customFormat="1" ht="16">
      <c r="A350" s="73">
        <v>103</v>
      </c>
      <c r="B350" s="550">
        <v>979999000</v>
      </c>
      <c r="C350" s="408" t="s">
        <v>2458</v>
      </c>
      <c r="D350" s="428" t="s">
        <v>4</v>
      </c>
      <c r="E350" s="428">
        <v>16.8</v>
      </c>
      <c r="F350" s="588"/>
      <c r="G350" s="589"/>
      <c r="H350" s="521">
        <f t="shared" si="27"/>
        <v>0</v>
      </c>
      <c r="I350" s="438" t="s">
        <v>1581</v>
      </c>
      <c r="J350" s="501" t="s">
        <v>1581</v>
      </c>
    </row>
    <row r="351" spans="1:10" customFormat="1" ht="16">
      <c r="A351" s="73">
        <v>104</v>
      </c>
      <c r="B351" s="545" t="s">
        <v>2651</v>
      </c>
      <c r="C351" s="408" t="s">
        <v>2460</v>
      </c>
      <c r="D351" s="428"/>
      <c r="E351" s="428"/>
      <c r="F351" s="590"/>
      <c r="G351" s="591"/>
      <c r="H351" s="521">
        <f t="shared" si="27"/>
        <v>0</v>
      </c>
      <c r="I351" s="89"/>
      <c r="J351" s="500"/>
    </row>
    <row r="352" spans="1:10" customFormat="1" ht="16">
      <c r="A352" s="73"/>
      <c r="B352" s="545"/>
      <c r="C352" s="408" t="s">
        <v>2652</v>
      </c>
      <c r="D352" s="428" t="s">
        <v>254</v>
      </c>
      <c r="E352" s="428">
        <v>10</v>
      </c>
      <c r="F352" s="588"/>
      <c r="G352" s="589"/>
      <c r="H352" s="521">
        <f t="shared" si="27"/>
        <v>0</v>
      </c>
      <c r="I352" s="438" t="s">
        <v>1581</v>
      </c>
      <c r="J352" s="501" t="s">
        <v>1581</v>
      </c>
    </row>
    <row r="353" spans="1:10" customFormat="1" ht="15">
      <c r="A353" s="73"/>
      <c r="B353" s="545"/>
      <c r="C353" s="407" t="s">
        <v>2462</v>
      </c>
      <c r="D353" s="428"/>
      <c r="E353" s="428"/>
      <c r="F353" s="455"/>
      <c r="G353" s="456"/>
      <c r="H353" s="521">
        <f t="shared" si="27"/>
        <v>0</v>
      </c>
      <c r="I353" s="89"/>
      <c r="J353" s="500"/>
    </row>
    <row r="354" spans="1:10" customFormat="1" ht="17" thickBot="1">
      <c r="A354" s="73">
        <v>105</v>
      </c>
      <c r="B354" s="547" t="s">
        <v>2653</v>
      </c>
      <c r="C354" s="415" t="s">
        <v>2654</v>
      </c>
      <c r="D354" s="429" t="s">
        <v>4</v>
      </c>
      <c r="E354" s="592">
        <f>SUM(J334)</f>
        <v>5.3054999999999977</v>
      </c>
      <c r="F354" s="460"/>
      <c r="G354" s="461"/>
      <c r="H354" s="532">
        <f t="shared" si="27"/>
        <v>0</v>
      </c>
      <c r="I354" s="438" t="s">
        <v>1581</v>
      </c>
      <c r="J354" s="501" t="s">
        <v>1581</v>
      </c>
    </row>
    <row r="355" spans="1:10" customFormat="1" ht="22.75" customHeight="1" thickBot="1">
      <c r="A355" s="73"/>
      <c r="B355" s="545"/>
      <c r="C355" s="581" t="s">
        <v>2645</v>
      </c>
      <c r="D355" s="582"/>
      <c r="E355" s="582"/>
      <c r="F355" s="582"/>
      <c r="G355" s="583"/>
      <c r="H355" s="533">
        <f>SUM(H339:H354)</f>
        <v>0</v>
      </c>
      <c r="I355" s="89"/>
      <c r="J355" s="500"/>
    </row>
    <row r="356" spans="1:10" customFormat="1" ht="9.5" customHeight="1" thickBot="1">
      <c r="A356" s="73"/>
      <c r="B356" s="545"/>
      <c r="C356" s="483"/>
      <c r="D356" s="3"/>
      <c r="E356" s="3"/>
      <c r="F356" s="464"/>
      <c r="G356" s="464"/>
      <c r="H356" s="528"/>
      <c r="I356" s="89"/>
      <c r="J356" s="500"/>
    </row>
    <row r="357" spans="1:10" customFormat="1" ht="22.25" customHeight="1" thickBot="1">
      <c r="A357" s="73"/>
      <c r="B357" s="552"/>
      <c r="C357" s="479" t="s">
        <v>2655</v>
      </c>
      <c r="D357" s="484"/>
      <c r="E357" s="484"/>
      <c r="F357" s="485"/>
      <c r="G357" s="486"/>
      <c r="H357" s="534">
        <f>H355+H334</f>
        <v>0</v>
      </c>
      <c r="I357" s="89"/>
      <c r="J357" s="500"/>
    </row>
    <row r="358" spans="1:10" customFormat="1" ht="20.5" customHeight="1">
      <c r="A358" s="73"/>
      <c r="B358" s="545"/>
      <c r="C358" s="416"/>
      <c r="D358" s="3"/>
      <c r="E358" s="3"/>
      <c r="F358" s="464"/>
      <c r="G358" s="465"/>
      <c r="H358" s="528"/>
      <c r="I358" s="89"/>
      <c r="J358" s="500"/>
    </row>
    <row r="359" spans="1:10" customFormat="1" ht="23.5" customHeight="1">
      <c r="A359" s="73"/>
      <c r="B359" s="553" t="s">
        <v>2656</v>
      </c>
      <c r="C359" s="405"/>
      <c r="D359" s="426"/>
      <c r="E359" s="426"/>
      <c r="F359" s="466"/>
      <c r="G359" s="467"/>
      <c r="H359" s="529"/>
      <c r="I359" s="435"/>
      <c r="J359" s="504"/>
    </row>
    <row r="360" spans="1:10" customFormat="1" ht="15">
      <c r="A360" s="73"/>
      <c r="B360" s="545" t="s">
        <v>1581</v>
      </c>
      <c r="C360" s="410" t="s">
        <v>2657</v>
      </c>
      <c r="D360" s="428"/>
      <c r="E360" s="428" t="s">
        <v>1581</v>
      </c>
      <c r="F360" s="464"/>
      <c r="G360" s="465"/>
      <c r="H360" s="522" t="s">
        <v>1581</v>
      </c>
      <c r="I360" s="89"/>
      <c r="J360" s="500"/>
    </row>
    <row r="361" spans="1:10" customFormat="1" ht="27" customHeight="1">
      <c r="A361" s="73"/>
      <c r="B361" s="545"/>
      <c r="C361" s="408" t="s">
        <v>2758</v>
      </c>
      <c r="D361" s="428"/>
      <c r="E361" s="428"/>
      <c r="F361" s="464"/>
      <c r="G361" s="465"/>
      <c r="H361" s="522"/>
      <c r="I361" s="89"/>
      <c r="J361" s="500"/>
    </row>
    <row r="362" spans="1:10" customFormat="1" ht="16">
      <c r="A362" s="73">
        <v>1</v>
      </c>
      <c r="B362" s="545" t="s">
        <v>2658</v>
      </c>
      <c r="C362" s="408" t="s">
        <v>2659</v>
      </c>
      <c r="D362" s="428" t="s">
        <v>878</v>
      </c>
      <c r="E362" s="428">
        <v>40</v>
      </c>
      <c r="F362" s="470"/>
      <c r="G362" s="465"/>
      <c r="H362" s="521">
        <f t="shared" ref="H362:H374" si="28">(F362+G362)*E362</f>
        <v>0</v>
      </c>
      <c r="I362" s="481">
        <v>3.5000000000000003E-2</v>
      </c>
      <c r="J362" s="501">
        <f t="shared" ref="J362:J374" si="29">E362*I362</f>
        <v>1.4000000000000001</v>
      </c>
    </row>
    <row r="363" spans="1:10" customFormat="1" ht="16">
      <c r="A363" s="73">
        <v>2</v>
      </c>
      <c r="B363" s="545" t="s">
        <v>2660</v>
      </c>
      <c r="C363" s="408" t="s">
        <v>2661</v>
      </c>
      <c r="D363" s="428" t="s">
        <v>878</v>
      </c>
      <c r="E363" s="428">
        <v>6</v>
      </c>
      <c r="F363" s="470"/>
      <c r="G363" s="465"/>
      <c r="H363" s="521">
        <f t="shared" si="28"/>
        <v>0</v>
      </c>
      <c r="I363" s="481">
        <v>3.5000000000000003E-2</v>
      </c>
      <c r="J363" s="501">
        <f t="shared" si="29"/>
        <v>0.21000000000000002</v>
      </c>
    </row>
    <row r="364" spans="1:10" customFormat="1" ht="16">
      <c r="A364" s="73">
        <v>3</v>
      </c>
      <c r="B364" s="545" t="s">
        <v>2662</v>
      </c>
      <c r="C364" s="408" t="s">
        <v>2663</v>
      </c>
      <c r="D364" s="428" t="s">
        <v>878</v>
      </c>
      <c r="E364" s="428">
        <v>1</v>
      </c>
      <c r="F364" s="470"/>
      <c r="G364" s="465"/>
      <c r="H364" s="521">
        <f t="shared" si="28"/>
        <v>0</v>
      </c>
      <c r="I364" s="481">
        <v>3.5000000000000003E-2</v>
      </c>
      <c r="J364" s="501">
        <f t="shared" si="29"/>
        <v>3.5000000000000003E-2</v>
      </c>
    </row>
    <row r="365" spans="1:10" customFormat="1" ht="16">
      <c r="A365" s="73">
        <v>4</v>
      </c>
      <c r="B365" s="545" t="s">
        <v>2664</v>
      </c>
      <c r="C365" s="408" t="s">
        <v>2665</v>
      </c>
      <c r="D365" s="428" t="s">
        <v>878</v>
      </c>
      <c r="E365" s="428">
        <v>46</v>
      </c>
      <c r="F365" s="470"/>
      <c r="G365" s="465"/>
      <c r="H365" s="521">
        <f t="shared" si="28"/>
        <v>0</v>
      </c>
      <c r="I365" s="481">
        <v>0.05</v>
      </c>
      <c r="J365" s="501">
        <f t="shared" si="29"/>
        <v>2.3000000000000003</v>
      </c>
    </row>
    <row r="366" spans="1:10" customFormat="1" ht="16">
      <c r="A366" s="73">
        <v>5</v>
      </c>
      <c r="B366" s="545" t="s">
        <v>2666</v>
      </c>
      <c r="C366" s="408" t="s">
        <v>2667</v>
      </c>
      <c r="D366" s="428" t="s">
        <v>878</v>
      </c>
      <c r="E366" s="428">
        <v>1</v>
      </c>
      <c r="F366" s="470"/>
      <c r="G366" s="465"/>
      <c r="H366" s="521">
        <f t="shared" si="28"/>
        <v>0</v>
      </c>
      <c r="I366" s="481">
        <v>0.05</v>
      </c>
      <c r="J366" s="501">
        <f t="shared" si="29"/>
        <v>0.05</v>
      </c>
    </row>
    <row r="367" spans="1:10" customFormat="1" ht="16">
      <c r="A367" s="73">
        <v>6</v>
      </c>
      <c r="B367" s="545" t="s">
        <v>2668</v>
      </c>
      <c r="C367" s="408" t="s">
        <v>2669</v>
      </c>
      <c r="D367" s="428" t="s">
        <v>878</v>
      </c>
      <c r="E367" s="428">
        <v>12</v>
      </c>
      <c r="F367" s="471"/>
      <c r="G367" s="465"/>
      <c r="H367" s="521">
        <f t="shared" si="28"/>
        <v>0</v>
      </c>
      <c r="I367" s="481">
        <v>4.4999999999999998E-2</v>
      </c>
      <c r="J367" s="501">
        <f t="shared" si="29"/>
        <v>0.54</v>
      </c>
    </row>
    <row r="368" spans="1:10" customFormat="1" ht="16">
      <c r="A368" s="73">
        <v>7</v>
      </c>
      <c r="B368" s="545" t="s">
        <v>2670</v>
      </c>
      <c r="C368" s="408" t="s">
        <v>2671</v>
      </c>
      <c r="D368" s="428" t="s">
        <v>878</v>
      </c>
      <c r="E368" s="428">
        <v>22</v>
      </c>
      <c r="F368" s="471"/>
      <c r="G368" s="465"/>
      <c r="H368" s="521">
        <f t="shared" si="28"/>
        <v>0</v>
      </c>
      <c r="I368" s="481">
        <v>0.06</v>
      </c>
      <c r="J368" s="501">
        <f t="shared" si="29"/>
        <v>1.3199999999999998</v>
      </c>
    </row>
    <row r="369" spans="1:10" customFormat="1" ht="16">
      <c r="A369" s="73">
        <v>8</v>
      </c>
      <c r="B369" s="545" t="s">
        <v>2672</v>
      </c>
      <c r="C369" s="408" t="s">
        <v>2673</v>
      </c>
      <c r="D369" s="428" t="s">
        <v>878</v>
      </c>
      <c r="E369" s="428">
        <v>6</v>
      </c>
      <c r="F369" s="471"/>
      <c r="G369" s="465"/>
      <c r="H369" s="521">
        <f t="shared" si="28"/>
        <v>0</v>
      </c>
      <c r="I369" s="481">
        <v>4.4999999999999998E-2</v>
      </c>
      <c r="J369" s="501">
        <f t="shared" si="29"/>
        <v>0.27</v>
      </c>
    </row>
    <row r="370" spans="1:10" customFormat="1" ht="16">
      <c r="A370" s="73">
        <v>9</v>
      </c>
      <c r="B370" s="545" t="s">
        <v>2674</v>
      </c>
      <c r="C370" s="408" t="s">
        <v>807</v>
      </c>
      <c r="D370" s="428" t="s">
        <v>878</v>
      </c>
      <c r="E370" s="428">
        <v>40</v>
      </c>
      <c r="F370" s="470"/>
      <c r="G370" s="465"/>
      <c r="H370" s="521">
        <f t="shared" si="28"/>
        <v>0</v>
      </c>
      <c r="I370" s="481">
        <v>1.4999999999999999E-2</v>
      </c>
      <c r="J370" s="501">
        <f t="shared" si="29"/>
        <v>0.6</v>
      </c>
    </row>
    <row r="371" spans="1:10" customFormat="1" ht="16">
      <c r="A371" s="73">
        <v>10</v>
      </c>
      <c r="B371" s="545" t="s">
        <v>2675</v>
      </c>
      <c r="C371" s="408" t="s">
        <v>2676</v>
      </c>
      <c r="D371" s="428" t="s">
        <v>878</v>
      </c>
      <c r="E371" s="428">
        <v>1</v>
      </c>
      <c r="F371" s="470"/>
      <c r="G371" s="465"/>
      <c r="H371" s="521">
        <f t="shared" si="28"/>
        <v>0</v>
      </c>
      <c r="I371" s="481">
        <v>1.4999999999999999E-2</v>
      </c>
      <c r="J371" s="501">
        <f t="shared" si="29"/>
        <v>1.4999999999999999E-2</v>
      </c>
    </row>
    <row r="372" spans="1:10" customFormat="1" ht="16">
      <c r="A372" s="73">
        <v>11</v>
      </c>
      <c r="B372" s="545" t="s">
        <v>2677</v>
      </c>
      <c r="C372" s="408" t="s">
        <v>2678</v>
      </c>
      <c r="D372" s="428" t="s">
        <v>878</v>
      </c>
      <c r="E372" s="428">
        <v>40</v>
      </c>
      <c r="F372" s="470"/>
      <c r="G372" s="465"/>
      <c r="H372" s="521">
        <f t="shared" si="28"/>
        <v>0</v>
      </c>
      <c r="I372" s="481">
        <v>3.0000000000000001E-3</v>
      </c>
      <c r="J372" s="501">
        <f t="shared" si="29"/>
        <v>0.12</v>
      </c>
    </row>
    <row r="373" spans="1:10" customFormat="1" ht="16">
      <c r="A373" s="73">
        <v>12</v>
      </c>
      <c r="B373" s="545" t="s">
        <v>2679</v>
      </c>
      <c r="C373" s="408" t="s">
        <v>2680</v>
      </c>
      <c r="D373" s="428" t="s">
        <v>878</v>
      </c>
      <c r="E373" s="428">
        <v>40</v>
      </c>
      <c r="F373" s="470"/>
      <c r="G373" s="465"/>
      <c r="H373" s="521">
        <f t="shared" si="28"/>
        <v>0</v>
      </c>
      <c r="I373" s="481">
        <v>3.0000000000000001E-3</v>
      </c>
      <c r="J373" s="501">
        <f t="shared" si="29"/>
        <v>0.12</v>
      </c>
    </row>
    <row r="374" spans="1:10" customFormat="1" ht="17" thickBot="1">
      <c r="A374" s="73">
        <v>13</v>
      </c>
      <c r="B374" s="547" t="s">
        <v>2681</v>
      </c>
      <c r="C374" s="415" t="s">
        <v>2682</v>
      </c>
      <c r="D374" s="429" t="s">
        <v>878</v>
      </c>
      <c r="E374" s="429">
        <v>1</v>
      </c>
      <c r="F374" s="487"/>
      <c r="G374" s="488"/>
      <c r="H374" s="532">
        <f t="shared" si="28"/>
        <v>0</v>
      </c>
      <c r="I374" s="481">
        <v>0.06</v>
      </c>
      <c r="J374" s="501">
        <f t="shared" si="29"/>
        <v>0.06</v>
      </c>
    </row>
    <row r="375" spans="1:10" customFormat="1" ht="18.5" customHeight="1">
      <c r="A375" s="73"/>
      <c r="B375" s="545"/>
      <c r="C375" s="474" t="s">
        <v>2683</v>
      </c>
      <c r="D375" s="3"/>
      <c r="E375" s="3"/>
      <c r="F375" s="464"/>
      <c r="G375" s="465"/>
      <c r="H375" s="535">
        <f>SUM(H362:H374)</f>
        <v>0</v>
      </c>
      <c r="I375" s="89"/>
      <c r="J375" s="500"/>
    </row>
    <row r="376" spans="1:10" customFormat="1" ht="15">
      <c r="A376" s="73"/>
      <c r="B376" s="545"/>
      <c r="C376" s="416"/>
      <c r="D376" s="3"/>
      <c r="E376" s="3"/>
      <c r="F376" s="464"/>
      <c r="G376" s="465"/>
      <c r="H376" s="528"/>
      <c r="I376" s="89"/>
      <c r="J376" s="500"/>
    </row>
    <row r="377" spans="1:10" customFormat="1" ht="15">
      <c r="A377" s="73"/>
      <c r="B377" s="545"/>
      <c r="C377" s="407" t="s">
        <v>2684</v>
      </c>
      <c r="D377" s="428"/>
      <c r="E377" s="428"/>
      <c r="F377" s="455"/>
      <c r="G377" s="456"/>
      <c r="H377" s="520"/>
      <c r="I377" s="89"/>
      <c r="J377" s="500"/>
    </row>
    <row r="378" spans="1:10" customFormat="1" ht="16">
      <c r="A378" s="73">
        <v>14</v>
      </c>
      <c r="B378" s="554" t="s">
        <v>2685</v>
      </c>
      <c r="C378" s="408" t="s">
        <v>2686</v>
      </c>
      <c r="D378" s="428" t="s">
        <v>878</v>
      </c>
      <c r="E378" s="428">
        <v>47</v>
      </c>
      <c r="F378" s="455"/>
      <c r="G378" s="456"/>
      <c r="H378" s="521">
        <f t="shared" ref="H378:H404" si="30">(F378+G378)*E378</f>
        <v>0</v>
      </c>
      <c r="I378" s="438">
        <v>2.0400000000000001E-3</v>
      </c>
      <c r="J378" s="501">
        <f t="shared" ref="J378:J404" si="31">E378*I378</f>
        <v>9.5880000000000007E-2</v>
      </c>
    </row>
    <row r="379" spans="1:10" customFormat="1" ht="15">
      <c r="A379" s="73"/>
      <c r="B379" s="545"/>
      <c r="C379" s="407" t="s">
        <v>2687</v>
      </c>
      <c r="D379" s="428"/>
      <c r="E379" s="428"/>
      <c r="F379" s="455"/>
      <c r="G379" s="456"/>
      <c r="H379" s="520"/>
      <c r="I379" s="89"/>
      <c r="J379" s="500"/>
    </row>
    <row r="380" spans="1:10" customFormat="1" ht="16">
      <c r="A380" s="73">
        <v>15</v>
      </c>
      <c r="B380" s="545" t="s">
        <v>2688</v>
      </c>
      <c r="C380" s="408" t="s">
        <v>2689</v>
      </c>
      <c r="D380" s="428" t="s">
        <v>878</v>
      </c>
      <c r="E380" s="428">
        <v>47</v>
      </c>
      <c r="F380" s="455"/>
      <c r="G380" s="456"/>
      <c r="H380" s="521">
        <f t="shared" si="30"/>
        <v>0</v>
      </c>
      <c r="I380" s="438">
        <v>2.2599999999999999E-3</v>
      </c>
      <c r="J380" s="501">
        <f t="shared" si="31"/>
        <v>0.10621999999999999</v>
      </c>
    </row>
    <row r="381" spans="1:10" customFormat="1" ht="15">
      <c r="A381" s="73"/>
      <c r="B381" s="545"/>
      <c r="C381" s="407" t="s">
        <v>2690</v>
      </c>
      <c r="D381" s="428"/>
      <c r="E381" s="428"/>
      <c r="F381" s="455"/>
      <c r="G381" s="456"/>
      <c r="H381" s="520"/>
      <c r="I381" s="89"/>
      <c r="J381" s="500"/>
    </row>
    <row r="382" spans="1:10" customFormat="1" ht="16">
      <c r="A382" s="73">
        <v>16</v>
      </c>
      <c r="B382" s="545" t="s">
        <v>2691</v>
      </c>
      <c r="C382" s="408" t="s">
        <v>2692</v>
      </c>
      <c r="D382" s="428" t="s">
        <v>878</v>
      </c>
      <c r="E382" s="428">
        <v>40</v>
      </c>
      <c r="F382" s="455"/>
      <c r="G382" s="456"/>
      <c r="H382" s="521">
        <f t="shared" si="30"/>
        <v>0</v>
      </c>
      <c r="I382" s="438">
        <v>3.2000000000000003E-4</v>
      </c>
      <c r="J382" s="501">
        <f t="shared" si="31"/>
        <v>1.2800000000000001E-2</v>
      </c>
    </row>
    <row r="383" spans="1:10" customFormat="1" ht="15">
      <c r="A383" s="73"/>
      <c r="B383" s="545"/>
      <c r="C383" s="407" t="s">
        <v>2693</v>
      </c>
      <c r="D383" s="428"/>
      <c r="E383" s="428"/>
      <c r="F383" s="455"/>
      <c r="G383" s="456"/>
      <c r="H383" s="520"/>
      <c r="I383" s="89"/>
      <c r="J383" s="500"/>
    </row>
    <row r="384" spans="1:10" customFormat="1" ht="15">
      <c r="A384" s="73">
        <v>17</v>
      </c>
      <c r="B384" s="545" t="s">
        <v>2694</v>
      </c>
      <c r="C384" s="423" t="s">
        <v>2695</v>
      </c>
      <c r="D384" s="428" t="s">
        <v>878</v>
      </c>
      <c r="E384" s="428">
        <v>41</v>
      </c>
      <c r="F384" s="455"/>
      <c r="G384" s="456"/>
      <c r="H384" s="521">
        <f t="shared" si="30"/>
        <v>0</v>
      </c>
      <c r="I384" s="438">
        <v>3.5E-4</v>
      </c>
      <c r="J384" s="501">
        <f t="shared" si="31"/>
        <v>1.435E-2</v>
      </c>
    </row>
    <row r="385" spans="1:10" customFormat="1" ht="15">
      <c r="A385" s="73"/>
      <c r="B385" s="545"/>
      <c r="C385" s="407" t="s">
        <v>2696</v>
      </c>
      <c r="D385" s="428"/>
      <c r="E385" s="428"/>
      <c r="F385" s="455"/>
      <c r="G385" s="456"/>
      <c r="H385" s="520"/>
      <c r="I385" s="89"/>
      <c r="J385" s="500"/>
    </row>
    <row r="386" spans="1:10" customFormat="1" ht="16">
      <c r="A386" s="73">
        <v>18</v>
      </c>
      <c r="B386" s="545" t="s">
        <v>2697</v>
      </c>
      <c r="C386" s="408" t="s">
        <v>2698</v>
      </c>
      <c r="D386" s="428" t="s">
        <v>878</v>
      </c>
      <c r="E386" s="428">
        <v>1</v>
      </c>
      <c r="F386" s="455"/>
      <c r="G386" s="456"/>
      <c r="H386" s="521">
        <f t="shared" si="30"/>
        <v>0</v>
      </c>
      <c r="I386" s="438">
        <v>2.179E-2</v>
      </c>
      <c r="J386" s="501">
        <f t="shared" si="31"/>
        <v>2.179E-2</v>
      </c>
    </row>
    <row r="387" spans="1:10" customFormat="1" ht="15">
      <c r="A387" s="73"/>
      <c r="B387" s="545"/>
      <c r="C387" s="407" t="s">
        <v>2699</v>
      </c>
      <c r="D387" s="428"/>
      <c r="E387" s="428"/>
      <c r="F387" s="455"/>
      <c r="G387" s="456"/>
      <c r="H387" s="520"/>
      <c r="I387" s="89"/>
      <c r="J387" s="500"/>
    </row>
    <row r="388" spans="1:10" customFormat="1" ht="16">
      <c r="A388" s="73">
        <v>19</v>
      </c>
      <c r="B388" s="545" t="s">
        <v>2700</v>
      </c>
      <c r="C388" s="408" t="s">
        <v>2701</v>
      </c>
      <c r="D388" s="428" t="s">
        <v>878</v>
      </c>
      <c r="E388" s="428">
        <v>80</v>
      </c>
      <c r="F388" s="455"/>
      <c r="G388" s="456"/>
      <c r="H388" s="521">
        <f t="shared" si="30"/>
        <v>0</v>
      </c>
      <c r="I388" s="438">
        <v>8.0000000000000007E-5</v>
      </c>
      <c r="J388" s="501">
        <f t="shared" si="31"/>
        <v>6.4000000000000003E-3</v>
      </c>
    </row>
    <row r="389" spans="1:10" customFormat="1" ht="16">
      <c r="A389" s="73">
        <v>20</v>
      </c>
      <c r="B389" s="545" t="s">
        <v>2702</v>
      </c>
      <c r="C389" s="408" t="s">
        <v>2703</v>
      </c>
      <c r="D389" s="428" t="s">
        <v>878</v>
      </c>
      <c r="E389" s="428">
        <v>48</v>
      </c>
      <c r="F389" s="455"/>
      <c r="G389" s="456"/>
      <c r="H389" s="521">
        <f t="shared" si="30"/>
        <v>0</v>
      </c>
      <c r="I389" s="438">
        <v>8.0000000000000007E-5</v>
      </c>
      <c r="J389" s="501">
        <f t="shared" si="31"/>
        <v>3.8400000000000005E-3</v>
      </c>
    </row>
    <row r="390" spans="1:10" customFormat="1" ht="16">
      <c r="A390" s="73">
        <v>21</v>
      </c>
      <c r="B390" s="545" t="s">
        <v>2704</v>
      </c>
      <c r="C390" s="408" t="s">
        <v>2705</v>
      </c>
      <c r="D390" s="428" t="s">
        <v>878</v>
      </c>
      <c r="E390" s="428">
        <v>176</v>
      </c>
      <c r="F390" s="455"/>
      <c r="G390" s="456"/>
      <c r="H390" s="521">
        <f t="shared" si="30"/>
        <v>0</v>
      </c>
      <c r="I390" s="438">
        <v>8.0000000000000007E-5</v>
      </c>
      <c r="J390" s="501">
        <f t="shared" si="31"/>
        <v>1.4080000000000001E-2</v>
      </c>
    </row>
    <row r="391" spans="1:10" customFormat="1" ht="16.75" customHeight="1">
      <c r="A391" s="73"/>
      <c r="B391" s="545"/>
      <c r="C391" s="407" t="s">
        <v>2706</v>
      </c>
      <c r="D391" s="428"/>
      <c r="E391" s="428"/>
      <c r="F391" s="455"/>
      <c r="G391" s="456"/>
      <c r="H391" s="520"/>
      <c r="I391" s="89"/>
      <c r="J391" s="500"/>
    </row>
    <row r="392" spans="1:10" customFormat="1" ht="16">
      <c r="A392" s="73">
        <v>22</v>
      </c>
      <c r="B392" s="545" t="s">
        <v>2707</v>
      </c>
      <c r="C392" s="408" t="s">
        <v>2708</v>
      </c>
      <c r="D392" s="428" t="s">
        <v>878</v>
      </c>
      <c r="E392" s="428">
        <v>88</v>
      </c>
      <c r="F392" s="455"/>
      <c r="G392" s="456"/>
      <c r="H392" s="521">
        <f t="shared" si="30"/>
        <v>0</v>
      </c>
      <c r="I392" s="438">
        <v>4.0000000000000003E-5</v>
      </c>
      <c r="J392" s="501">
        <f t="shared" si="31"/>
        <v>3.5200000000000001E-3</v>
      </c>
    </row>
    <row r="393" spans="1:10" customFormat="1" ht="16">
      <c r="A393" s="73">
        <v>23</v>
      </c>
      <c r="B393" s="545" t="s">
        <v>2709</v>
      </c>
      <c r="C393" s="408" t="s">
        <v>2710</v>
      </c>
      <c r="D393" s="428" t="s">
        <v>878</v>
      </c>
      <c r="E393" s="428">
        <v>1</v>
      </c>
      <c r="F393" s="455"/>
      <c r="G393" s="456"/>
      <c r="H393" s="521">
        <f t="shared" si="30"/>
        <v>0</v>
      </c>
      <c r="I393" s="438">
        <v>4.0000000000000003E-5</v>
      </c>
      <c r="J393" s="501">
        <f t="shared" si="31"/>
        <v>4.0000000000000003E-5</v>
      </c>
    </row>
    <row r="394" spans="1:10" customFormat="1" ht="15">
      <c r="A394" s="73"/>
      <c r="B394" s="545"/>
      <c r="C394" s="407" t="s">
        <v>2711</v>
      </c>
      <c r="D394" s="428"/>
      <c r="E394" s="428"/>
      <c r="F394" s="455"/>
      <c r="G394" s="456"/>
      <c r="H394" s="520"/>
      <c r="I394" s="89"/>
      <c r="J394" s="500"/>
    </row>
    <row r="395" spans="1:10" customFormat="1" ht="16">
      <c r="A395" s="73">
        <v>24</v>
      </c>
      <c r="B395" s="545" t="s">
        <v>2712</v>
      </c>
      <c r="C395" s="408" t="s">
        <v>2713</v>
      </c>
      <c r="D395" s="428"/>
      <c r="E395" s="428"/>
      <c r="F395" s="455"/>
      <c r="G395" s="456"/>
      <c r="H395" s="520"/>
      <c r="I395" s="89"/>
      <c r="J395" s="500"/>
    </row>
    <row r="396" spans="1:10" customFormat="1" ht="16">
      <c r="A396" s="73"/>
      <c r="B396" s="545"/>
      <c r="C396" s="408" t="s">
        <v>2714</v>
      </c>
      <c r="D396" s="428" t="s">
        <v>878</v>
      </c>
      <c r="E396" s="428">
        <v>40</v>
      </c>
      <c r="F396" s="455"/>
      <c r="G396" s="456"/>
      <c r="H396" s="521">
        <f t="shared" si="30"/>
        <v>0</v>
      </c>
      <c r="I396" s="438">
        <v>1.2E-4</v>
      </c>
      <c r="J396" s="501">
        <f t="shared" si="31"/>
        <v>4.8000000000000004E-3</v>
      </c>
    </row>
    <row r="397" spans="1:10" customFormat="1" ht="15">
      <c r="A397" s="73"/>
      <c r="B397" s="545"/>
      <c r="C397" s="407" t="s">
        <v>2715</v>
      </c>
      <c r="D397" s="428"/>
      <c r="E397" s="428"/>
      <c r="F397" s="455"/>
      <c r="G397" s="456"/>
      <c r="H397" s="520"/>
      <c r="I397" s="89"/>
      <c r="J397" s="500"/>
    </row>
    <row r="398" spans="1:10" customFormat="1" ht="16">
      <c r="A398" s="73">
        <v>25</v>
      </c>
      <c r="B398" s="545" t="s">
        <v>2716</v>
      </c>
      <c r="C398" s="408" t="s">
        <v>2717</v>
      </c>
      <c r="D398" s="428" t="s">
        <v>130</v>
      </c>
      <c r="E398" s="428">
        <v>47</v>
      </c>
      <c r="F398" s="455"/>
      <c r="G398" s="456"/>
      <c r="H398" s="521">
        <f t="shared" si="30"/>
        <v>0</v>
      </c>
      <c r="I398" s="438">
        <v>1.7000000000000001E-4</v>
      </c>
      <c r="J398" s="501">
        <f t="shared" si="31"/>
        <v>7.9900000000000006E-3</v>
      </c>
    </row>
    <row r="399" spans="1:10" customFormat="1" ht="16">
      <c r="A399" s="73">
        <v>26</v>
      </c>
      <c r="B399" s="545" t="s">
        <v>2718</v>
      </c>
      <c r="C399" s="408" t="s">
        <v>2719</v>
      </c>
      <c r="D399" s="428" t="s">
        <v>130</v>
      </c>
      <c r="E399" s="428">
        <v>40</v>
      </c>
      <c r="F399" s="455"/>
      <c r="G399" s="456"/>
      <c r="H399" s="521">
        <f t="shared" si="30"/>
        <v>0</v>
      </c>
      <c r="I399" s="438">
        <v>2.0000000000000001E-4</v>
      </c>
      <c r="J399" s="501">
        <f t="shared" si="31"/>
        <v>8.0000000000000002E-3</v>
      </c>
    </row>
    <row r="400" spans="1:10" customFormat="1" ht="16">
      <c r="A400" s="73">
        <v>27</v>
      </c>
      <c r="B400" s="545" t="s">
        <v>2718</v>
      </c>
      <c r="C400" s="408" t="s">
        <v>2720</v>
      </c>
      <c r="D400" s="428" t="s">
        <v>130</v>
      </c>
      <c r="E400" s="428">
        <v>41</v>
      </c>
      <c r="F400" s="455"/>
      <c r="G400" s="456"/>
      <c r="H400" s="521">
        <f t="shared" si="30"/>
        <v>0</v>
      </c>
      <c r="I400" s="438">
        <v>2.0000000000000001E-4</v>
      </c>
      <c r="J400" s="501">
        <f t="shared" si="31"/>
        <v>8.2000000000000007E-3</v>
      </c>
    </row>
    <row r="401" spans="1:10" customFormat="1" ht="15">
      <c r="A401" s="73"/>
      <c r="B401" s="545"/>
      <c r="C401" s="407" t="s">
        <v>2721</v>
      </c>
      <c r="D401" s="428"/>
      <c r="E401" s="428"/>
      <c r="F401" s="455"/>
      <c r="G401" s="456"/>
      <c r="H401" s="520"/>
      <c r="I401" s="89"/>
      <c r="J401" s="500"/>
    </row>
    <row r="402" spans="1:10" customFormat="1" ht="15">
      <c r="A402" s="73">
        <v>28</v>
      </c>
      <c r="B402" s="545" t="s">
        <v>2722</v>
      </c>
      <c r="C402" s="420" t="s">
        <v>2723</v>
      </c>
      <c r="D402" s="428" t="s">
        <v>130</v>
      </c>
      <c r="E402" s="428">
        <v>1</v>
      </c>
      <c r="F402" s="455"/>
      <c r="G402" s="456"/>
      <c r="H402" s="521">
        <f t="shared" si="30"/>
        <v>0</v>
      </c>
      <c r="I402" s="438">
        <v>2.7E-4</v>
      </c>
      <c r="J402" s="501">
        <f t="shared" si="31"/>
        <v>2.7E-4</v>
      </c>
    </row>
    <row r="403" spans="1:10" customFormat="1" ht="16">
      <c r="A403" s="73">
        <v>29</v>
      </c>
      <c r="B403" s="545" t="s">
        <v>2724</v>
      </c>
      <c r="C403" s="408" t="s">
        <v>2725</v>
      </c>
      <c r="D403" s="428"/>
      <c r="E403" s="428"/>
      <c r="F403" s="455"/>
      <c r="G403" s="456"/>
      <c r="H403" s="520"/>
      <c r="I403" s="89"/>
      <c r="J403" s="500"/>
    </row>
    <row r="404" spans="1:10" customFormat="1" ht="17" thickBot="1">
      <c r="A404" s="73"/>
      <c r="B404" s="545"/>
      <c r="C404" s="415" t="s">
        <v>2726</v>
      </c>
      <c r="D404" s="429" t="s">
        <v>878</v>
      </c>
      <c r="E404" s="429">
        <v>2</v>
      </c>
      <c r="F404" s="460"/>
      <c r="G404" s="461"/>
      <c r="H404" s="532">
        <f t="shared" si="30"/>
        <v>0</v>
      </c>
      <c r="I404" s="440">
        <v>3.2799999999999999E-3</v>
      </c>
      <c r="J404" s="502">
        <f t="shared" si="31"/>
        <v>6.5599999999999999E-3</v>
      </c>
    </row>
    <row r="405" spans="1:10" customFormat="1" ht="17" thickBot="1">
      <c r="A405" s="73"/>
      <c r="B405" s="545"/>
      <c r="C405" s="474" t="s">
        <v>2727</v>
      </c>
      <c r="D405" s="3"/>
      <c r="E405" s="3"/>
      <c r="F405" s="462"/>
      <c r="G405" s="463"/>
      <c r="H405" s="593">
        <f>SUM(H375:H404)</f>
        <v>0</v>
      </c>
      <c r="I405" s="89"/>
      <c r="J405" s="594">
        <f>SUM(J360:J404)</f>
        <v>7.3547400000000032</v>
      </c>
    </row>
    <row r="406" spans="1:10" customFormat="1" ht="15">
      <c r="A406" s="73"/>
      <c r="B406" s="545"/>
      <c r="C406" s="416"/>
      <c r="D406" s="3"/>
      <c r="E406" s="3"/>
      <c r="F406" s="462"/>
      <c r="G406" s="463"/>
      <c r="H406" s="536"/>
      <c r="I406" s="89"/>
      <c r="J406" s="500"/>
    </row>
    <row r="407" spans="1:10" customFormat="1" ht="15">
      <c r="A407" s="73"/>
      <c r="B407" s="545"/>
      <c r="C407" s="407" t="s">
        <v>2462</v>
      </c>
      <c r="D407" s="428"/>
      <c r="E407" s="428"/>
      <c r="F407" s="458"/>
      <c r="G407" s="459"/>
      <c r="H407" s="537"/>
      <c r="I407" s="89"/>
      <c r="J407" s="500"/>
    </row>
    <row r="408" spans="1:10" customFormat="1" ht="16">
      <c r="A408" s="73">
        <v>30</v>
      </c>
      <c r="B408" s="545" t="s">
        <v>2728</v>
      </c>
      <c r="C408" s="408" t="s">
        <v>2729</v>
      </c>
      <c r="D408" s="428" t="s">
        <v>4</v>
      </c>
      <c r="E408" s="482">
        <f>SUM(J405)</f>
        <v>7.3547400000000032</v>
      </c>
      <c r="F408" s="455"/>
      <c r="G408" s="456"/>
      <c r="H408" s="521">
        <f t="shared" ref="H408" si="32">(F408+G408)*E408</f>
        <v>0</v>
      </c>
      <c r="I408" s="438" t="s">
        <v>1581</v>
      </c>
      <c r="J408" s="501" t="s">
        <v>1581</v>
      </c>
    </row>
    <row r="409" spans="1:10" customFormat="1" ht="16" thickBot="1">
      <c r="A409" s="73"/>
      <c r="B409" s="545"/>
      <c r="D409" s="3"/>
      <c r="E409" s="3"/>
      <c r="F409" s="3" t="s">
        <v>1581</v>
      </c>
      <c r="G409" s="3"/>
      <c r="H409" s="528"/>
      <c r="I409" s="89"/>
      <c r="J409" s="500"/>
    </row>
    <row r="410" spans="1:10" customFormat="1" ht="22.25" customHeight="1" thickBot="1">
      <c r="A410" s="561"/>
      <c r="B410" s="551"/>
      <c r="C410" s="479" t="s">
        <v>2730</v>
      </c>
      <c r="D410" s="484"/>
      <c r="E410" s="484"/>
      <c r="F410" s="484"/>
      <c r="G410" s="484"/>
      <c r="H410" s="534">
        <f>SUM(H405:H409)</f>
        <v>0</v>
      </c>
      <c r="I410" s="490"/>
      <c r="J410" s="506"/>
    </row>
    <row r="411" spans="1:10" s="491" customFormat="1" ht="13.75" customHeight="1">
      <c r="A411" s="73"/>
      <c r="B411" s="550"/>
      <c r="C411"/>
      <c r="D411" s="3"/>
      <c r="E411" s="3"/>
      <c r="F411" s="3"/>
      <c r="G411" s="3"/>
      <c r="H411" s="528"/>
      <c r="I411" s="89"/>
      <c r="J411" s="500"/>
    </row>
    <row r="412" spans="1:10" customFormat="1" ht="4.75" customHeight="1">
      <c r="A412" s="73"/>
      <c r="B412" s="550"/>
      <c r="D412" s="3"/>
      <c r="E412" s="3"/>
      <c r="F412" s="3"/>
      <c r="G412" s="3"/>
      <c r="H412" s="528"/>
      <c r="I412" s="89"/>
      <c r="J412" s="500"/>
    </row>
    <row r="413" spans="1:10" customFormat="1" ht="20.5" customHeight="1">
      <c r="A413" s="508"/>
      <c r="B413" s="548"/>
      <c r="C413" s="595" t="s">
        <v>1583</v>
      </c>
      <c r="D413" s="227"/>
      <c r="E413" s="227"/>
      <c r="F413" s="227"/>
      <c r="G413" s="227"/>
      <c r="H413" s="538"/>
      <c r="I413" s="434"/>
      <c r="J413" s="507"/>
    </row>
    <row r="414" spans="1:10" ht="21.5" customHeight="1">
      <c r="A414" s="562"/>
      <c r="B414" s="555"/>
      <c r="C414" s="944" t="s">
        <v>1584</v>
      </c>
      <c r="D414" s="944"/>
      <c r="E414" s="944"/>
      <c r="F414" s="443"/>
      <c r="G414" s="443"/>
      <c r="H414" s="445">
        <f>H168</f>
        <v>0</v>
      </c>
      <c r="I414" s="226"/>
      <c r="J414" s="511"/>
    </row>
    <row r="415" spans="1:10" ht="25.5" customHeight="1">
      <c r="A415" s="562"/>
      <c r="B415" s="555"/>
      <c r="C415" s="444" t="s">
        <v>2444</v>
      </c>
      <c r="D415" s="444"/>
      <c r="E415" s="444"/>
      <c r="F415" s="443"/>
      <c r="G415" s="443"/>
      <c r="H415" s="445">
        <f>H190</f>
        <v>0</v>
      </c>
      <c r="I415" s="226"/>
      <c r="J415" s="511"/>
    </row>
    <row r="416" spans="1:10" ht="25.5" customHeight="1">
      <c r="A416" s="562"/>
      <c r="B416" s="555"/>
      <c r="C416" s="944" t="s">
        <v>1585</v>
      </c>
      <c r="D416" s="944"/>
      <c r="E416" s="944"/>
      <c r="F416" s="443"/>
      <c r="G416" s="443"/>
      <c r="H416" s="445">
        <f>H334</f>
        <v>0</v>
      </c>
      <c r="I416" s="226"/>
      <c r="J416" s="511"/>
    </row>
    <row r="417" spans="1:10" ht="25.5" customHeight="1">
      <c r="A417" s="562"/>
      <c r="B417" s="555"/>
      <c r="C417" s="444" t="s">
        <v>2645</v>
      </c>
      <c r="D417" s="444"/>
      <c r="E417" s="444"/>
      <c r="F417" s="443"/>
      <c r="G417" s="443"/>
      <c r="H417" s="445">
        <f>H355</f>
        <v>0</v>
      </c>
      <c r="I417" s="226"/>
      <c r="J417" s="511"/>
    </row>
    <row r="418" spans="1:10" ht="25.5" customHeight="1" thickBot="1">
      <c r="A418" s="562"/>
      <c r="B418" s="555"/>
      <c r="C418" s="944" t="s">
        <v>1586</v>
      </c>
      <c r="D418" s="944"/>
      <c r="E418" s="944"/>
      <c r="F418" s="443"/>
      <c r="G418" s="443"/>
      <c r="H418" s="445">
        <f>H410</f>
        <v>0</v>
      </c>
      <c r="I418" s="226"/>
      <c r="J418" s="511"/>
    </row>
    <row r="419" spans="1:10" ht="25.5" customHeight="1" thickBot="1">
      <c r="B419" s="556" t="s">
        <v>2738</v>
      </c>
      <c r="C419" s="446"/>
      <c r="D419" s="447"/>
      <c r="E419" s="447"/>
      <c r="F419" s="448"/>
      <c r="G419" s="448"/>
      <c r="H419" s="449">
        <f>SUM(H414:H418)</f>
        <v>0</v>
      </c>
      <c r="I419" s="226"/>
      <c r="J419" s="511"/>
    </row>
    <row r="420" spans="1:10" ht="19.75" customHeight="1">
      <c r="A420" s="73"/>
      <c r="B420" s="550"/>
      <c r="C420"/>
      <c r="D420" s="3"/>
      <c r="E420" s="3"/>
      <c r="F420" s="3"/>
      <c r="G420" s="3"/>
      <c r="H420" s="528"/>
      <c r="I420" s="89"/>
      <c r="J420" s="500"/>
    </row>
    <row r="421" spans="1:10" customFormat="1" ht="16">
      <c r="A421" s="73"/>
      <c r="B421" s="557" t="s">
        <v>2731</v>
      </c>
      <c r="D421" s="3"/>
      <c r="E421" s="3"/>
      <c r="F421" s="3"/>
      <c r="G421" s="3"/>
      <c r="H421" s="528"/>
      <c r="I421" s="89"/>
      <c r="J421" s="500"/>
    </row>
    <row r="422" spans="1:10" customFormat="1" ht="15">
      <c r="A422" s="73"/>
      <c r="B422" s="111" t="s">
        <v>2732</v>
      </c>
      <c r="D422" s="3"/>
      <c r="E422" s="3"/>
      <c r="F422" s="3"/>
      <c r="G422" s="3"/>
      <c r="H422" s="528"/>
      <c r="I422" s="89"/>
      <c r="J422" s="500"/>
    </row>
    <row r="423" spans="1:10" customFormat="1" ht="15">
      <c r="A423" s="73"/>
      <c r="B423" s="111" t="s">
        <v>2733</v>
      </c>
      <c r="D423" s="3"/>
      <c r="E423" s="3"/>
      <c r="F423" s="3"/>
      <c r="G423" s="3"/>
      <c r="H423" s="528"/>
      <c r="I423" s="89"/>
      <c r="J423" s="500"/>
    </row>
    <row r="424" spans="1:10" customFormat="1" ht="15">
      <c r="A424" s="73"/>
      <c r="B424" s="111" t="s">
        <v>2734</v>
      </c>
      <c r="D424" s="3"/>
      <c r="E424" s="3"/>
      <c r="F424" s="3"/>
      <c r="G424" s="3"/>
      <c r="H424" s="528"/>
      <c r="I424" s="89"/>
      <c r="J424" s="500"/>
    </row>
    <row r="425" spans="1:10" customFormat="1" ht="15">
      <c r="A425" s="9"/>
      <c r="B425" s="111" t="s">
        <v>2735</v>
      </c>
      <c r="D425" s="3"/>
      <c r="E425" s="3"/>
      <c r="F425" s="3"/>
      <c r="G425" s="3"/>
      <c r="H425" s="528"/>
      <c r="I425" s="89"/>
      <c r="J425" s="500"/>
    </row>
    <row r="426" spans="1:10" customFormat="1" ht="15">
      <c r="A426" s="9"/>
      <c r="B426" s="111"/>
      <c r="D426" s="3"/>
      <c r="E426" s="3"/>
      <c r="F426" s="3"/>
      <c r="G426" s="3"/>
      <c r="H426" s="528"/>
      <c r="I426" s="89"/>
      <c r="J426" s="500"/>
    </row>
    <row r="427" spans="1:10" customFormat="1" ht="15">
      <c r="A427" s="508"/>
      <c r="B427" s="548"/>
      <c r="C427" s="226"/>
      <c r="D427" s="227"/>
      <c r="E427" s="227"/>
      <c r="F427" s="227"/>
      <c r="G427" s="227"/>
      <c r="H427" s="538"/>
      <c r="I427" s="434"/>
      <c r="J427" s="507"/>
    </row>
  </sheetData>
  <mergeCells count="4">
    <mergeCell ref="F3:G3"/>
    <mergeCell ref="C416:E416"/>
    <mergeCell ref="C418:E418"/>
    <mergeCell ref="C414:E414"/>
  </mergeCells>
  <pageMargins left="0.47244094488188981" right="0.19685039370078741" top="0.23622047244094491" bottom="0.39370078740157483" header="0" footer="0.19685039370078741"/>
  <pageSetup paperSize="9" fitToHeight="9999" orientation="landscape" horizontalDpi="300" verticalDpi="300" r:id="rId1"/>
  <headerFooter alignWithMargins="0">
    <oddFooter>&amp;L&amp;8Zpracováno programem &amp;"Arial CE,Tučné"RTS Stavitel +,  © RTS, a.s.&amp;C&amp;"Arial,Tučné"&amp;10Stránka &amp;P z &amp;N&amp;R&amp;"Arial,Obyčejné"&amp;9uchazeč : ..................................................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1B929-BB00-41D0-A18F-0E443F0A7F73}">
  <sheetPr>
    <tabColor rgb="FF0000FF"/>
    <pageSetUpPr fitToPage="1"/>
  </sheetPr>
  <dimension ref="A1:F761"/>
  <sheetViews>
    <sheetView view="pageBreakPreview" zoomScaleNormal="100" zoomScaleSheetLayoutView="100" workbookViewId="0">
      <selection activeCell="E9" sqref="E9:E313"/>
    </sheetView>
  </sheetViews>
  <sheetFormatPr baseColWidth="10" defaultColWidth="11.33203125" defaultRowHeight="16"/>
  <cols>
    <col min="1" max="1" width="8.6640625" style="228" customWidth="1"/>
    <col min="2" max="2" width="56.1640625" style="229" customWidth="1"/>
    <col min="3" max="3" width="8" style="229" customWidth="1"/>
    <col min="4" max="4" width="9.5" style="229" customWidth="1"/>
    <col min="5" max="5" width="14" style="266" customWidth="1"/>
    <col min="6" max="6" width="15.5" style="266" customWidth="1"/>
    <col min="7" max="256" width="11.33203125" style="229"/>
    <col min="257" max="257" width="10.6640625" style="229" customWidth="1"/>
    <col min="258" max="258" width="56.1640625" style="229" customWidth="1"/>
    <col min="259" max="260" width="9.5" style="229" customWidth="1"/>
    <col min="261" max="262" width="14" style="229" customWidth="1"/>
    <col min="263" max="512" width="11.33203125" style="229"/>
    <col min="513" max="513" width="10.6640625" style="229" customWidth="1"/>
    <col min="514" max="514" width="56.1640625" style="229" customWidth="1"/>
    <col min="515" max="516" width="9.5" style="229" customWidth="1"/>
    <col min="517" max="518" width="14" style="229" customWidth="1"/>
    <col min="519" max="768" width="11.33203125" style="229"/>
    <col min="769" max="769" width="10.6640625" style="229" customWidth="1"/>
    <col min="770" max="770" width="56.1640625" style="229" customWidth="1"/>
    <col min="771" max="772" width="9.5" style="229" customWidth="1"/>
    <col min="773" max="774" width="14" style="229" customWidth="1"/>
    <col min="775" max="1024" width="11.33203125" style="229"/>
    <col min="1025" max="1025" width="10.6640625" style="229" customWidth="1"/>
    <col min="1026" max="1026" width="56.1640625" style="229" customWidth="1"/>
    <col min="1027" max="1028" width="9.5" style="229" customWidth="1"/>
    <col min="1029" max="1030" width="14" style="229" customWidth="1"/>
    <col min="1031" max="1280" width="11.33203125" style="229"/>
    <col min="1281" max="1281" width="10.6640625" style="229" customWidth="1"/>
    <col min="1282" max="1282" width="56.1640625" style="229" customWidth="1"/>
    <col min="1283" max="1284" width="9.5" style="229" customWidth="1"/>
    <col min="1285" max="1286" width="14" style="229" customWidth="1"/>
    <col min="1287" max="1536" width="11.33203125" style="229"/>
    <col min="1537" max="1537" width="10.6640625" style="229" customWidth="1"/>
    <col min="1538" max="1538" width="56.1640625" style="229" customWidth="1"/>
    <col min="1539" max="1540" width="9.5" style="229" customWidth="1"/>
    <col min="1541" max="1542" width="14" style="229" customWidth="1"/>
    <col min="1543" max="1792" width="11.33203125" style="229"/>
    <col min="1793" max="1793" width="10.6640625" style="229" customWidth="1"/>
    <col min="1794" max="1794" width="56.1640625" style="229" customWidth="1"/>
    <col min="1795" max="1796" width="9.5" style="229" customWidth="1"/>
    <col min="1797" max="1798" width="14" style="229" customWidth="1"/>
    <col min="1799" max="2048" width="11.33203125" style="229"/>
    <col min="2049" max="2049" width="10.6640625" style="229" customWidth="1"/>
    <col min="2050" max="2050" width="56.1640625" style="229" customWidth="1"/>
    <col min="2051" max="2052" width="9.5" style="229" customWidth="1"/>
    <col min="2053" max="2054" width="14" style="229" customWidth="1"/>
    <col min="2055" max="2304" width="11.33203125" style="229"/>
    <col min="2305" max="2305" width="10.6640625" style="229" customWidth="1"/>
    <col min="2306" max="2306" width="56.1640625" style="229" customWidth="1"/>
    <col min="2307" max="2308" width="9.5" style="229" customWidth="1"/>
    <col min="2309" max="2310" width="14" style="229" customWidth="1"/>
    <col min="2311" max="2560" width="11.33203125" style="229"/>
    <col min="2561" max="2561" width="10.6640625" style="229" customWidth="1"/>
    <col min="2562" max="2562" width="56.1640625" style="229" customWidth="1"/>
    <col min="2563" max="2564" width="9.5" style="229" customWidth="1"/>
    <col min="2565" max="2566" width="14" style="229" customWidth="1"/>
    <col min="2567" max="2816" width="11.33203125" style="229"/>
    <col min="2817" max="2817" width="10.6640625" style="229" customWidth="1"/>
    <col min="2818" max="2818" width="56.1640625" style="229" customWidth="1"/>
    <col min="2819" max="2820" width="9.5" style="229" customWidth="1"/>
    <col min="2821" max="2822" width="14" style="229" customWidth="1"/>
    <col min="2823" max="3072" width="11.33203125" style="229"/>
    <col min="3073" max="3073" width="10.6640625" style="229" customWidth="1"/>
    <col min="3074" max="3074" width="56.1640625" style="229" customWidth="1"/>
    <col min="3075" max="3076" width="9.5" style="229" customWidth="1"/>
    <col min="3077" max="3078" width="14" style="229" customWidth="1"/>
    <col min="3079" max="3328" width="11.33203125" style="229"/>
    <col min="3329" max="3329" width="10.6640625" style="229" customWidth="1"/>
    <col min="3330" max="3330" width="56.1640625" style="229" customWidth="1"/>
    <col min="3331" max="3332" width="9.5" style="229" customWidth="1"/>
    <col min="3333" max="3334" width="14" style="229" customWidth="1"/>
    <col min="3335" max="3584" width="11.33203125" style="229"/>
    <col min="3585" max="3585" width="10.6640625" style="229" customWidth="1"/>
    <col min="3586" max="3586" width="56.1640625" style="229" customWidth="1"/>
    <col min="3587" max="3588" width="9.5" style="229" customWidth="1"/>
    <col min="3589" max="3590" width="14" style="229" customWidth="1"/>
    <col min="3591" max="3840" width="11.33203125" style="229"/>
    <col min="3841" max="3841" width="10.6640625" style="229" customWidth="1"/>
    <col min="3842" max="3842" width="56.1640625" style="229" customWidth="1"/>
    <col min="3843" max="3844" width="9.5" style="229" customWidth="1"/>
    <col min="3845" max="3846" width="14" style="229" customWidth="1"/>
    <col min="3847" max="4096" width="11.33203125" style="229"/>
    <col min="4097" max="4097" width="10.6640625" style="229" customWidth="1"/>
    <col min="4098" max="4098" width="56.1640625" style="229" customWidth="1"/>
    <col min="4099" max="4100" width="9.5" style="229" customWidth="1"/>
    <col min="4101" max="4102" width="14" style="229" customWidth="1"/>
    <col min="4103" max="4352" width="11.33203125" style="229"/>
    <col min="4353" max="4353" width="10.6640625" style="229" customWidth="1"/>
    <col min="4354" max="4354" width="56.1640625" style="229" customWidth="1"/>
    <col min="4355" max="4356" width="9.5" style="229" customWidth="1"/>
    <col min="4357" max="4358" width="14" style="229" customWidth="1"/>
    <col min="4359" max="4608" width="11.33203125" style="229"/>
    <col min="4609" max="4609" width="10.6640625" style="229" customWidth="1"/>
    <col min="4610" max="4610" width="56.1640625" style="229" customWidth="1"/>
    <col min="4611" max="4612" width="9.5" style="229" customWidth="1"/>
    <col min="4613" max="4614" width="14" style="229" customWidth="1"/>
    <col min="4615" max="4864" width="11.33203125" style="229"/>
    <col min="4865" max="4865" width="10.6640625" style="229" customWidth="1"/>
    <col min="4866" max="4866" width="56.1640625" style="229" customWidth="1"/>
    <col min="4867" max="4868" width="9.5" style="229" customWidth="1"/>
    <col min="4869" max="4870" width="14" style="229" customWidth="1"/>
    <col min="4871" max="5120" width="11.33203125" style="229"/>
    <col min="5121" max="5121" width="10.6640625" style="229" customWidth="1"/>
    <col min="5122" max="5122" width="56.1640625" style="229" customWidth="1"/>
    <col min="5123" max="5124" width="9.5" style="229" customWidth="1"/>
    <col min="5125" max="5126" width="14" style="229" customWidth="1"/>
    <col min="5127" max="5376" width="11.33203125" style="229"/>
    <col min="5377" max="5377" width="10.6640625" style="229" customWidth="1"/>
    <col min="5378" max="5378" width="56.1640625" style="229" customWidth="1"/>
    <col min="5379" max="5380" width="9.5" style="229" customWidth="1"/>
    <col min="5381" max="5382" width="14" style="229" customWidth="1"/>
    <col min="5383" max="5632" width="11.33203125" style="229"/>
    <col min="5633" max="5633" width="10.6640625" style="229" customWidth="1"/>
    <col min="5634" max="5634" width="56.1640625" style="229" customWidth="1"/>
    <col min="5635" max="5636" width="9.5" style="229" customWidth="1"/>
    <col min="5637" max="5638" width="14" style="229" customWidth="1"/>
    <col min="5639" max="5888" width="11.33203125" style="229"/>
    <col min="5889" max="5889" width="10.6640625" style="229" customWidth="1"/>
    <col min="5890" max="5890" width="56.1640625" style="229" customWidth="1"/>
    <col min="5891" max="5892" width="9.5" style="229" customWidth="1"/>
    <col min="5893" max="5894" width="14" style="229" customWidth="1"/>
    <col min="5895" max="6144" width="11.33203125" style="229"/>
    <col min="6145" max="6145" width="10.6640625" style="229" customWidth="1"/>
    <col min="6146" max="6146" width="56.1640625" style="229" customWidth="1"/>
    <col min="6147" max="6148" width="9.5" style="229" customWidth="1"/>
    <col min="6149" max="6150" width="14" style="229" customWidth="1"/>
    <col min="6151" max="6400" width="11.33203125" style="229"/>
    <col min="6401" max="6401" width="10.6640625" style="229" customWidth="1"/>
    <col min="6402" max="6402" width="56.1640625" style="229" customWidth="1"/>
    <col min="6403" max="6404" width="9.5" style="229" customWidth="1"/>
    <col min="6405" max="6406" width="14" style="229" customWidth="1"/>
    <col min="6407" max="6656" width="11.33203125" style="229"/>
    <col min="6657" max="6657" width="10.6640625" style="229" customWidth="1"/>
    <col min="6658" max="6658" width="56.1640625" style="229" customWidth="1"/>
    <col min="6659" max="6660" width="9.5" style="229" customWidth="1"/>
    <col min="6661" max="6662" width="14" style="229" customWidth="1"/>
    <col min="6663" max="6912" width="11.33203125" style="229"/>
    <col min="6913" max="6913" width="10.6640625" style="229" customWidth="1"/>
    <col min="6914" max="6914" width="56.1640625" style="229" customWidth="1"/>
    <col min="6915" max="6916" width="9.5" style="229" customWidth="1"/>
    <col min="6917" max="6918" width="14" style="229" customWidth="1"/>
    <col min="6919" max="7168" width="11.33203125" style="229"/>
    <col min="7169" max="7169" width="10.6640625" style="229" customWidth="1"/>
    <col min="7170" max="7170" width="56.1640625" style="229" customWidth="1"/>
    <col min="7171" max="7172" width="9.5" style="229" customWidth="1"/>
    <col min="7173" max="7174" width="14" style="229" customWidth="1"/>
    <col min="7175" max="7424" width="11.33203125" style="229"/>
    <col min="7425" max="7425" width="10.6640625" style="229" customWidth="1"/>
    <col min="7426" max="7426" width="56.1640625" style="229" customWidth="1"/>
    <col min="7427" max="7428" width="9.5" style="229" customWidth="1"/>
    <col min="7429" max="7430" width="14" style="229" customWidth="1"/>
    <col min="7431" max="7680" width="11.33203125" style="229"/>
    <col min="7681" max="7681" width="10.6640625" style="229" customWidth="1"/>
    <col min="7682" max="7682" width="56.1640625" style="229" customWidth="1"/>
    <col min="7683" max="7684" width="9.5" style="229" customWidth="1"/>
    <col min="7685" max="7686" width="14" style="229" customWidth="1"/>
    <col min="7687" max="7936" width="11.33203125" style="229"/>
    <col min="7937" max="7937" width="10.6640625" style="229" customWidth="1"/>
    <col min="7938" max="7938" width="56.1640625" style="229" customWidth="1"/>
    <col min="7939" max="7940" width="9.5" style="229" customWidth="1"/>
    <col min="7941" max="7942" width="14" style="229" customWidth="1"/>
    <col min="7943" max="8192" width="11.33203125" style="229"/>
    <col min="8193" max="8193" width="10.6640625" style="229" customWidth="1"/>
    <col min="8194" max="8194" width="56.1640625" style="229" customWidth="1"/>
    <col min="8195" max="8196" width="9.5" style="229" customWidth="1"/>
    <col min="8197" max="8198" width="14" style="229" customWidth="1"/>
    <col min="8199" max="8448" width="11.33203125" style="229"/>
    <col min="8449" max="8449" width="10.6640625" style="229" customWidth="1"/>
    <col min="8450" max="8450" width="56.1640625" style="229" customWidth="1"/>
    <col min="8451" max="8452" width="9.5" style="229" customWidth="1"/>
    <col min="8453" max="8454" width="14" style="229" customWidth="1"/>
    <col min="8455" max="8704" width="11.33203125" style="229"/>
    <col min="8705" max="8705" width="10.6640625" style="229" customWidth="1"/>
    <col min="8706" max="8706" width="56.1640625" style="229" customWidth="1"/>
    <col min="8707" max="8708" width="9.5" style="229" customWidth="1"/>
    <col min="8709" max="8710" width="14" style="229" customWidth="1"/>
    <col min="8711" max="8960" width="11.33203125" style="229"/>
    <col min="8961" max="8961" width="10.6640625" style="229" customWidth="1"/>
    <col min="8962" max="8962" width="56.1640625" style="229" customWidth="1"/>
    <col min="8963" max="8964" width="9.5" style="229" customWidth="1"/>
    <col min="8965" max="8966" width="14" style="229" customWidth="1"/>
    <col min="8967" max="9216" width="11.33203125" style="229"/>
    <col min="9217" max="9217" width="10.6640625" style="229" customWidth="1"/>
    <col min="9218" max="9218" width="56.1640625" style="229" customWidth="1"/>
    <col min="9219" max="9220" width="9.5" style="229" customWidth="1"/>
    <col min="9221" max="9222" width="14" style="229" customWidth="1"/>
    <col min="9223" max="9472" width="11.33203125" style="229"/>
    <col min="9473" max="9473" width="10.6640625" style="229" customWidth="1"/>
    <col min="9474" max="9474" width="56.1640625" style="229" customWidth="1"/>
    <col min="9475" max="9476" width="9.5" style="229" customWidth="1"/>
    <col min="9477" max="9478" width="14" style="229" customWidth="1"/>
    <col min="9479" max="9728" width="11.33203125" style="229"/>
    <col min="9729" max="9729" width="10.6640625" style="229" customWidth="1"/>
    <col min="9730" max="9730" width="56.1640625" style="229" customWidth="1"/>
    <col min="9731" max="9732" width="9.5" style="229" customWidth="1"/>
    <col min="9733" max="9734" width="14" style="229" customWidth="1"/>
    <col min="9735" max="9984" width="11.33203125" style="229"/>
    <col min="9985" max="9985" width="10.6640625" style="229" customWidth="1"/>
    <col min="9986" max="9986" width="56.1640625" style="229" customWidth="1"/>
    <col min="9987" max="9988" width="9.5" style="229" customWidth="1"/>
    <col min="9989" max="9990" width="14" style="229" customWidth="1"/>
    <col min="9991" max="10240" width="11.33203125" style="229"/>
    <col min="10241" max="10241" width="10.6640625" style="229" customWidth="1"/>
    <col min="10242" max="10242" width="56.1640625" style="229" customWidth="1"/>
    <col min="10243" max="10244" width="9.5" style="229" customWidth="1"/>
    <col min="10245" max="10246" width="14" style="229" customWidth="1"/>
    <col min="10247" max="10496" width="11.33203125" style="229"/>
    <col min="10497" max="10497" width="10.6640625" style="229" customWidth="1"/>
    <col min="10498" max="10498" width="56.1640625" style="229" customWidth="1"/>
    <col min="10499" max="10500" width="9.5" style="229" customWidth="1"/>
    <col min="10501" max="10502" width="14" style="229" customWidth="1"/>
    <col min="10503" max="10752" width="11.33203125" style="229"/>
    <col min="10753" max="10753" width="10.6640625" style="229" customWidth="1"/>
    <col min="10754" max="10754" width="56.1640625" style="229" customWidth="1"/>
    <col min="10755" max="10756" width="9.5" style="229" customWidth="1"/>
    <col min="10757" max="10758" width="14" style="229" customWidth="1"/>
    <col min="10759" max="11008" width="11.33203125" style="229"/>
    <col min="11009" max="11009" width="10.6640625" style="229" customWidth="1"/>
    <col min="11010" max="11010" width="56.1640625" style="229" customWidth="1"/>
    <col min="11011" max="11012" width="9.5" style="229" customWidth="1"/>
    <col min="11013" max="11014" width="14" style="229" customWidth="1"/>
    <col min="11015" max="11264" width="11.33203125" style="229"/>
    <col min="11265" max="11265" width="10.6640625" style="229" customWidth="1"/>
    <col min="11266" max="11266" width="56.1640625" style="229" customWidth="1"/>
    <col min="11267" max="11268" width="9.5" style="229" customWidth="1"/>
    <col min="11269" max="11270" width="14" style="229" customWidth="1"/>
    <col min="11271" max="11520" width="11.33203125" style="229"/>
    <col min="11521" max="11521" width="10.6640625" style="229" customWidth="1"/>
    <col min="11522" max="11522" width="56.1640625" style="229" customWidth="1"/>
    <col min="11523" max="11524" width="9.5" style="229" customWidth="1"/>
    <col min="11525" max="11526" width="14" style="229" customWidth="1"/>
    <col min="11527" max="11776" width="11.33203125" style="229"/>
    <col min="11777" max="11777" width="10.6640625" style="229" customWidth="1"/>
    <col min="11778" max="11778" width="56.1640625" style="229" customWidth="1"/>
    <col min="11779" max="11780" width="9.5" style="229" customWidth="1"/>
    <col min="11781" max="11782" width="14" style="229" customWidth="1"/>
    <col min="11783" max="12032" width="11.33203125" style="229"/>
    <col min="12033" max="12033" width="10.6640625" style="229" customWidth="1"/>
    <col min="12034" max="12034" width="56.1640625" style="229" customWidth="1"/>
    <col min="12035" max="12036" width="9.5" style="229" customWidth="1"/>
    <col min="12037" max="12038" width="14" style="229" customWidth="1"/>
    <col min="12039" max="12288" width="11.33203125" style="229"/>
    <col min="12289" max="12289" width="10.6640625" style="229" customWidth="1"/>
    <col min="12290" max="12290" width="56.1640625" style="229" customWidth="1"/>
    <col min="12291" max="12292" width="9.5" style="229" customWidth="1"/>
    <col min="12293" max="12294" width="14" style="229" customWidth="1"/>
    <col min="12295" max="12544" width="11.33203125" style="229"/>
    <col min="12545" max="12545" width="10.6640625" style="229" customWidth="1"/>
    <col min="12546" max="12546" width="56.1640625" style="229" customWidth="1"/>
    <col min="12547" max="12548" width="9.5" style="229" customWidth="1"/>
    <col min="12549" max="12550" width="14" style="229" customWidth="1"/>
    <col min="12551" max="12800" width="11.33203125" style="229"/>
    <col min="12801" max="12801" width="10.6640625" style="229" customWidth="1"/>
    <col min="12802" max="12802" width="56.1640625" style="229" customWidth="1"/>
    <col min="12803" max="12804" width="9.5" style="229" customWidth="1"/>
    <col min="12805" max="12806" width="14" style="229" customWidth="1"/>
    <col min="12807" max="13056" width="11.33203125" style="229"/>
    <col min="13057" max="13057" width="10.6640625" style="229" customWidth="1"/>
    <col min="13058" max="13058" width="56.1640625" style="229" customWidth="1"/>
    <col min="13059" max="13060" width="9.5" style="229" customWidth="1"/>
    <col min="13061" max="13062" width="14" style="229" customWidth="1"/>
    <col min="13063" max="13312" width="11.33203125" style="229"/>
    <col min="13313" max="13313" width="10.6640625" style="229" customWidth="1"/>
    <col min="13314" max="13314" width="56.1640625" style="229" customWidth="1"/>
    <col min="13315" max="13316" width="9.5" style="229" customWidth="1"/>
    <col min="13317" max="13318" width="14" style="229" customWidth="1"/>
    <col min="13319" max="13568" width="11.33203125" style="229"/>
    <col min="13569" max="13569" width="10.6640625" style="229" customWidth="1"/>
    <col min="13570" max="13570" width="56.1640625" style="229" customWidth="1"/>
    <col min="13571" max="13572" width="9.5" style="229" customWidth="1"/>
    <col min="13573" max="13574" width="14" style="229" customWidth="1"/>
    <col min="13575" max="13824" width="11.33203125" style="229"/>
    <col min="13825" max="13825" width="10.6640625" style="229" customWidth="1"/>
    <col min="13826" max="13826" width="56.1640625" style="229" customWidth="1"/>
    <col min="13827" max="13828" width="9.5" style="229" customWidth="1"/>
    <col min="13829" max="13830" width="14" style="229" customWidth="1"/>
    <col min="13831" max="14080" width="11.33203125" style="229"/>
    <col min="14081" max="14081" width="10.6640625" style="229" customWidth="1"/>
    <col min="14082" max="14082" width="56.1640625" style="229" customWidth="1"/>
    <col min="14083" max="14084" width="9.5" style="229" customWidth="1"/>
    <col min="14085" max="14086" width="14" style="229" customWidth="1"/>
    <col min="14087" max="14336" width="11.33203125" style="229"/>
    <col min="14337" max="14337" width="10.6640625" style="229" customWidth="1"/>
    <col min="14338" max="14338" width="56.1640625" style="229" customWidth="1"/>
    <col min="14339" max="14340" width="9.5" style="229" customWidth="1"/>
    <col min="14341" max="14342" width="14" style="229" customWidth="1"/>
    <col min="14343" max="14592" width="11.33203125" style="229"/>
    <col min="14593" max="14593" width="10.6640625" style="229" customWidth="1"/>
    <col min="14594" max="14594" width="56.1640625" style="229" customWidth="1"/>
    <col min="14595" max="14596" width="9.5" style="229" customWidth="1"/>
    <col min="14597" max="14598" width="14" style="229" customWidth="1"/>
    <col min="14599" max="14848" width="11.33203125" style="229"/>
    <col min="14849" max="14849" width="10.6640625" style="229" customWidth="1"/>
    <col min="14850" max="14850" width="56.1640625" style="229" customWidth="1"/>
    <col min="14851" max="14852" width="9.5" style="229" customWidth="1"/>
    <col min="14853" max="14854" width="14" style="229" customWidth="1"/>
    <col min="14855" max="15104" width="11.33203125" style="229"/>
    <col min="15105" max="15105" width="10.6640625" style="229" customWidth="1"/>
    <col min="15106" max="15106" width="56.1640625" style="229" customWidth="1"/>
    <col min="15107" max="15108" width="9.5" style="229" customWidth="1"/>
    <col min="15109" max="15110" width="14" style="229" customWidth="1"/>
    <col min="15111" max="15360" width="11.33203125" style="229"/>
    <col min="15361" max="15361" width="10.6640625" style="229" customWidth="1"/>
    <col min="15362" max="15362" width="56.1640625" style="229" customWidth="1"/>
    <col min="15363" max="15364" width="9.5" style="229" customWidth="1"/>
    <col min="15365" max="15366" width="14" style="229" customWidth="1"/>
    <col min="15367" max="15616" width="11.33203125" style="229"/>
    <col min="15617" max="15617" width="10.6640625" style="229" customWidth="1"/>
    <col min="15618" max="15618" width="56.1640625" style="229" customWidth="1"/>
    <col min="15619" max="15620" width="9.5" style="229" customWidth="1"/>
    <col min="15621" max="15622" width="14" style="229" customWidth="1"/>
    <col min="15623" max="15872" width="11.33203125" style="229"/>
    <col min="15873" max="15873" width="10.6640625" style="229" customWidth="1"/>
    <col min="15874" max="15874" width="56.1640625" style="229" customWidth="1"/>
    <col min="15875" max="15876" width="9.5" style="229" customWidth="1"/>
    <col min="15877" max="15878" width="14" style="229" customWidth="1"/>
    <col min="15879" max="16128" width="11.33203125" style="229"/>
    <col min="16129" max="16129" width="10.6640625" style="229" customWidth="1"/>
    <col min="16130" max="16130" width="56.1640625" style="229" customWidth="1"/>
    <col min="16131" max="16132" width="9.5" style="229" customWidth="1"/>
    <col min="16133" max="16134" width="14" style="229" customWidth="1"/>
    <col min="16135" max="16384" width="11.33203125" style="229"/>
  </cols>
  <sheetData>
    <row r="1" spans="1:6" ht="15" customHeight="1">
      <c r="A1" s="4" t="s">
        <v>8</v>
      </c>
      <c r="B1" s="6" t="s">
        <v>21</v>
      </c>
      <c r="C1" s="27"/>
      <c r="D1" s="441" t="s">
        <v>9</v>
      </c>
      <c r="E1" s="5"/>
      <c r="F1" s="597"/>
    </row>
    <row r="2" spans="1:6" ht="16.75" customHeight="1">
      <c r="A2" s="598" t="s">
        <v>11</v>
      </c>
      <c r="B2" s="603" t="s">
        <v>23</v>
      </c>
      <c r="C2" s="604"/>
      <c r="D2" s="605" t="s">
        <v>2759</v>
      </c>
      <c r="E2" s="596"/>
      <c r="F2" s="606"/>
    </row>
    <row r="3" spans="1:6" s="232" customFormat="1" ht="26.25" customHeight="1">
      <c r="A3" s="629" t="s">
        <v>1589</v>
      </c>
      <c r="B3" s="600" t="s">
        <v>1590</v>
      </c>
      <c r="C3" s="601" t="s">
        <v>1591</v>
      </c>
      <c r="D3" s="601" t="s">
        <v>797</v>
      </c>
      <c r="E3" s="601" t="s">
        <v>1592</v>
      </c>
      <c r="F3" s="601" t="s">
        <v>1593</v>
      </c>
    </row>
    <row r="4" spans="1:6" ht="6" customHeight="1">
      <c r="A4" s="607"/>
      <c r="B4" s="255"/>
      <c r="C4" s="242"/>
      <c r="D4" s="242"/>
      <c r="E4" s="236"/>
      <c r="F4" s="236"/>
    </row>
    <row r="5" spans="1:6" ht="16" customHeight="1">
      <c r="A5" s="607"/>
      <c r="B5" s="233" t="s">
        <v>1594</v>
      </c>
      <c r="C5" s="234"/>
      <c r="D5" s="235"/>
      <c r="E5" s="236"/>
      <c r="F5" s="236"/>
    </row>
    <row r="6" spans="1:6" ht="15.5" customHeight="1">
      <c r="A6" s="607"/>
      <c r="B6" s="627" t="s">
        <v>1595</v>
      </c>
      <c r="C6" s="234"/>
      <c r="D6" s="235"/>
      <c r="E6" s="236"/>
      <c r="F6" s="236"/>
    </row>
    <row r="7" spans="1:6" ht="15.5" customHeight="1">
      <c r="A7" s="607"/>
      <c r="B7" s="237" t="s">
        <v>1596</v>
      </c>
      <c r="C7" s="238"/>
      <c r="D7" s="238"/>
      <c r="E7" s="239"/>
      <c r="F7" s="236"/>
    </row>
    <row r="8" spans="1:6" ht="15.5" customHeight="1">
      <c r="A8" s="607"/>
      <c r="B8" s="241" t="s">
        <v>1597</v>
      </c>
      <c r="C8" s="238"/>
      <c r="D8" s="238"/>
      <c r="E8" s="239"/>
      <c r="F8" s="236"/>
    </row>
    <row r="9" spans="1:6" ht="15.5" customHeight="1">
      <c r="A9" s="607" t="s">
        <v>1598</v>
      </c>
      <c r="B9" s="609" t="s">
        <v>1599</v>
      </c>
      <c r="C9" s="242" t="s">
        <v>172</v>
      </c>
      <c r="D9" s="242">
        <v>27</v>
      </c>
      <c r="E9" s="243"/>
      <c r="F9" s="243">
        <f>D9*E9</f>
        <v>0</v>
      </c>
    </row>
    <row r="10" spans="1:6" ht="15.5" customHeight="1">
      <c r="A10" s="607"/>
      <c r="B10" s="610" t="s">
        <v>1600</v>
      </c>
      <c r="C10" s="242"/>
      <c r="D10" s="244"/>
      <c r="E10" s="245"/>
      <c r="F10" s="611"/>
    </row>
    <row r="11" spans="1:6" ht="15.5" customHeight="1">
      <c r="A11" s="607"/>
      <c r="B11" s="612" t="s">
        <v>1601</v>
      </c>
      <c r="C11" s="242"/>
      <c r="D11" s="244"/>
      <c r="E11" s="245"/>
      <c r="F11" s="611"/>
    </row>
    <row r="12" spans="1:6" ht="15.5" customHeight="1">
      <c r="A12" s="607"/>
      <c r="B12" s="612" t="s">
        <v>1602</v>
      </c>
      <c r="C12" s="242"/>
      <c r="D12" s="244"/>
      <c r="E12" s="245"/>
      <c r="F12" s="611"/>
    </row>
    <row r="13" spans="1:6" ht="15.5" customHeight="1">
      <c r="A13" s="607"/>
      <c r="B13" s="612" t="s">
        <v>1603</v>
      </c>
      <c r="C13" s="242"/>
      <c r="D13" s="244"/>
      <c r="E13" s="245"/>
      <c r="F13" s="611"/>
    </row>
    <row r="14" spans="1:6" ht="15.5" customHeight="1">
      <c r="A14" s="607"/>
      <c r="B14" s="609" t="s">
        <v>1604</v>
      </c>
      <c r="C14" s="242" t="s">
        <v>130</v>
      </c>
      <c r="D14" s="242">
        <v>4</v>
      </c>
      <c r="E14" s="243"/>
      <c r="F14" s="243">
        <f>D14*E14</f>
        <v>0</v>
      </c>
    </row>
    <row r="15" spans="1:6" ht="15.5" customHeight="1">
      <c r="A15" s="607"/>
      <c r="B15" s="610" t="s">
        <v>1605</v>
      </c>
      <c r="C15" s="242" t="s">
        <v>172</v>
      </c>
      <c r="D15" s="242">
        <v>2</v>
      </c>
      <c r="E15" s="243"/>
      <c r="F15" s="243">
        <f>D15*E15</f>
        <v>0</v>
      </c>
    </row>
    <row r="16" spans="1:6" ht="32" customHeight="1">
      <c r="A16" s="607"/>
      <c r="B16" s="610" t="s">
        <v>1606</v>
      </c>
      <c r="C16" s="242" t="s">
        <v>172</v>
      </c>
      <c r="D16" s="242">
        <v>1</v>
      </c>
      <c r="E16" s="243"/>
      <c r="F16" s="243">
        <f>D16*E16</f>
        <v>0</v>
      </c>
    </row>
    <row r="17" spans="1:6" ht="15.5" customHeight="1">
      <c r="A17" s="607"/>
      <c r="B17" s="610" t="s">
        <v>1607</v>
      </c>
      <c r="C17" s="242"/>
      <c r="D17" s="244"/>
      <c r="E17" s="245"/>
      <c r="F17" s="611"/>
    </row>
    <row r="18" spans="1:6" ht="32" customHeight="1">
      <c r="A18" s="607"/>
      <c r="B18" s="610" t="s">
        <v>1608</v>
      </c>
      <c r="C18" s="242" t="s">
        <v>172</v>
      </c>
      <c r="D18" s="242">
        <v>1</v>
      </c>
      <c r="E18" s="243"/>
      <c r="F18" s="243">
        <f>D18*E18</f>
        <v>0</v>
      </c>
    </row>
    <row r="19" spans="1:6" ht="15.5" customHeight="1">
      <c r="A19" s="607"/>
      <c r="B19" s="609" t="s">
        <v>1609</v>
      </c>
      <c r="C19" s="242"/>
      <c r="D19" s="244"/>
      <c r="E19" s="245"/>
      <c r="F19" s="611"/>
    </row>
    <row r="20" spans="1:6" ht="15.5" customHeight="1">
      <c r="A20" s="607"/>
      <c r="B20" s="610" t="s">
        <v>1610</v>
      </c>
      <c r="C20" s="242"/>
      <c r="D20" s="244"/>
      <c r="E20" s="245"/>
      <c r="F20" s="613"/>
    </row>
    <row r="21" spans="1:6" ht="15.5" customHeight="1">
      <c r="A21" s="607" t="s">
        <v>1611</v>
      </c>
      <c r="B21" s="609" t="s">
        <v>1612</v>
      </c>
      <c r="C21" s="242" t="s">
        <v>172</v>
      </c>
      <c r="D21" s="242">
        <v>13</v>
      </c>
      <c r="E21" s="243"/>
      <c r="F21" s="243">
        <f>D21*E21</f>
        <v>0</v>
      </c>
    </row>
    <row r="22" spans="1:6" ht="15.5" customHeight="1">
      <c r="A22" s="607"/>
      <c r="B22" s="610" t="s">
        <v>1600</v>
      </c>
      <c r="C22" s="242"/>
      <c r="D22" s="244"/>
      <c r="E22" s="245"/>
      <c r="F22" s="611"/>
    </row>
    <row r="23" spans="1:6" ht="15.5" customHeight="1">
      <c r="A23" s="607"/>
      <c r="B23" s="612" t="s">
        <v>1601</v>
      </c>
      <c r="C23" s="242"/>
      <c r="D23" s="244"/>
      <c r="E23" s="245"/>
      <c r="F23" s="611"/>
    </row>
    <row r="24" spans="1:6" ht="15.5" customHeight="1">
      <c r="A24" s="607"/>
      <c r="B24" s="612" t="s">
        <v>1602</v>
      </c>
      <c r="C24" s="242"/>
      <c r="D24" s="244"/>
      <c r="E24" s="245"/>
      <c r="F24" s="611"/>
    </row>
    <row r="25" spans="1:6" ht="15.5" customHeight="1">
      <c r="A25" s="607"/>
      <c r="B25" s="612" t="s">
        <v>1603</v>
      </c>
      <c r="C25" s="242"/>
      <c r="D25" s="244"/>
      <c r="E25" s="245"/>
      <c r="F25" s="611"/>
    </row>
    <row r="26" spans="1:6" ht="15.5" customHeight="1">
      <c r="A26" s="607"/>
      <c r="B26" s="609" t="s">
        <v>1604</v>
      </c>
      <c r="C26" s="242" t="s">
        <v>130</v>
      </c>
      <c r="D26" s="242">
        <v>4</v>
      </c>
      <c r="E26" s="243"/>
      <c r="F26" s="243">
        <f>D26*E26</f>
        <v>0</v>
      </c>
    </row>
    <row r="27" spans="1:6" ht="15.5" customHeight="1">
      <c r="A27" s="607"/>
      <c r="B27" s="610" t="s">
        <v>1605</v>
      </c>
      <c r="C27" s="242" t="s">
        <v>172</v>
      </c>
      <c r="D27" s="242">
        <v>2</v>
      </c>
      <c r="E27" s="243"/>
      <c r="F27" s="243">
        <f>D27*E27</f>
        <v>0</v>
      </c>
    </row>
    <row r="28" spans="1:6" ht="32" customHeight="1">
      <c r="A28" s="607"/>
      <c r="B28" s="610" t="s">
        <v>1606</v>
      </c>
      <c r="C28" s="242" t="s">
        <v>172</v>
      </c>
      <c r="D28" s="242">
        <v>1</v>
      </c>
      <c r="E28" s="243"/>
      <c r="F28" s="243">
        <f>D28*E28</f>
        <v>0</v>
      </c>
    </row>
    <row r="29" spans="1:6" ht="15.5" customHeight="1">
      <c r="A29" s="607"/>
      <c r="B29" s="610" t="s">
        <v>1607</v>
      </c>
      <c r="C29" s="242"/>
      <c r="D29" s="244"/>
      <c r="E29" s="245"/>
      <c r="F29" s="611"/>
    </row>
    <row r="30" spans="1:6" ht="32" customHeight="1">
      <c r="A30" s="607"/>
      <c r="B30" s="610" t="s">
        <v>1608</v>
      </c>
      <c r="C30" s="242" t="s">
        <v>172</v>
      </c>
      <c r="D30" s="242">
        <v>1</v>
      </c>
      <c r="E30" s="243"/>
      <c r="F30" s="243">
        <f>D30*E30</f>
        <v>0</v>
      </c>
    </row>
    <row r="31" spans="1:6" ht="15.5" customHeight="1">
      <c r="A31" s="607"/>
      <c r="B31" s="609" t="s">
        <v>1609</v>
      </c>
      <c r="C31" s="242"/>
      <c r="D31" s="244"/>
      <c r="E31" s="245"/>
      <c r="F31" s="611"/>
    </row>
    <row r="32" spans="1:6" ht="15.5" customHeight="1">
      <c r="A32" s="607"/>
      <c r="B32" s="610" t="s">
        <v>1610</v>
      </c>
      <c r="C32" s="242"/>
      <c r="D32" s="244"/>
      <c r="E32" s="245"/>
      <c r="F32" s="613"/>
    </row>
    <row r="33" spans="1:6" ht="31" customHeight="1">
      <c r="A33" s="607" t="s">
        <v>1613</v>
      </c>
      <c r="B33" s="240" t="s">
        <v>1614</v>
      </c>
      <c r="C33" s="242" t="s">
        <v>130</v>
      </c>
      <c r="D33" s="242">
        <v>1</v>
      </c>
      <c r="E33" s="243"/>
      <c r="F33" s="243">
        <f t="shared" ref="F33:F42" si="0">D33*E33</f>
        <v>0</v>
      </c>
    </row>
    <row r="34" spans="1:6" ht="31" customHeight="1">
      <c r="A34" s="607" t="s">
        <v>1615</v>
      </c>
      <c r="B34" s="240" t="s">
        <v>1616</v>
      </c>
      <c r="C34" s="242" t="s">
        <v>130</v>
      </c>
      <c r="D34" s="242">
        <v>6</v>
      </c>
      <c r="E34" s="243"/>
      <c r="F34" s="243">
        <f t="shared" si="0"/>
        <v>0</v>
      </c>
    </row>
    <row r="35" spans="1:6" ht="15.5" customHeight="1">
      <c r="A35" s="607" t="s">
        <v>1617</v>
      </c>
      <c r="B35" s="612" t="s">
        <v>1618</v>
      </c>
      <c r="C35" s="242" t="s">
        <v>130</v>
      </c>
      <c r="D35" s="242">
        <v>85</v>
      </c>
      <c r="E35" s="243"/>
      <c r="F35" s="243">
        <f t="shared" si="0"/>
        <v>0</v>
      </c>
    </row>
    <row r="36" spans="1:6" ht="38" customHeight="1">
      <c r="A36" s="607" t="s">
        <v>1619</v>
      </c>
      <c r="B36" s="240" t="s">
        <v>1620</v>
      </c>
      <c r="C36" s="242" t="s">
        <v>130</v>
      </c>
      <c r="D36" s="242">
        <v>30</v>
      </c>
      <c r="E36" s="243"/>
      <c r="F36" s="243">
        <f t="shared" si="0"/>
        <v>0</v>
      </c>
    </row>
    <row r="37" spans="1:6" ht="38" customHeight="1">
      <c r="A37" s="607" t="s">
        <v>1621</v>
      </c>
      <c r="B37" s="240" t="s">
        <v>1622</v>
      </c>
      <c r="C37" s="242" t="s">
        <v>130</v>
      </c>
      <c r="D37" s="242">
        <v>23</v>
      </c>
      <c r="E37" s="243"/>
      <c r="F37" s="243">
        <f t="shared" si="0"/>
        <v>0</v>
      </c>
    </row>
    <row r="38" spans="1:6" ht="15.5" customHeight="1">
      <c r="A38" s="607" t="s">
        <v>1623</v>
      </c>
      <c r="B38" s="240" t="s">
        <v>1624</v>
      </c>
      <c r="C38" s="242" t="s">
        <v>556</v>
      </c>
      <c r="D38" s="242">
        <v>90</v>
      </c>
      <c r="E38" s="243"/>
      <c r="F38" s="243">
        <f t="shared" si="0"/>
        <v>0</v>
      </c>
    </row>
    <row r="39" spans="1:6" ht="15.5" customHeight="1">
      <c r="A39" s="607" t="s">
        <v>1625</v>
      </c>
      <c r="B39" s="240" t="s">
        <v>1626</v>
      </c>
      <c r="C39" s="242" t="s">
        <v>556</v>
      </c>
      <c r="D39" s="242">
        <v>40</v>
      </c>
      <c r="E39" s="243"/>
      <c r="F39" s="243">
        <f t="shared" si="0"/>
        <v>0</v>
      </c>
    </row>
    <row r="40" spans="1:6" ht="15.5" customHeight="1">
      <c r="A40" s="607" t="s">
        <v>1627</v>
      </c>
      <c r="B40" s="240" t="s">
        <v>1628</v>
      </c>
      <c r="C40" s="238" t="s">
        <v>408</v>
      </c>
      <c r="D40" s="238" t="s">
        <v>1629</v>
      </c>
      <c r="E40" s="239"/>
      <c r="F40" s="236">
        <f t="shared" si="0"/>
        <v>0</v>
      </c>
    </row>
    <row r="41" spans="1:6" ht="15.5" customHeight="1">
      <c r="A41" s="607" t="s">
        <v>1630</v>
      </c>
      <c r="B41" s="240" t="s">
        <v>1631</v>
      </c>
      <c r="C41" s="238" t="s">
        <v>556</v>
      </c>
      <c r="D41" s="238" t="s">
        <v>1632</v>
      </c>
      <c r="E41" s="239"/>
      <c r="F41" s="236">
        <f t="shared" si="0"/>
        <v>0</v>
      </c>
    </row>
    <row r="42" spans="1:6" ht="15.5" customHeight="1">
      <c r="A42" s="607"/>
      <c r="B42" s="240" t="s">
        <v>1633</v>
      </c>
      <c r="C42" s="238" t="s">
        <v>408</v>
      </c>
      <c r="D42" s="238" t="s">
        <v>1634</v>
      </c>
      <c r="E42" s="239"/>
      <c r="F42" s="236">
        <f t="shared" si="0"/>
        <v>0</v>
      </c>
    </row>
    <row r="43" spans="1:6" ht="15.5" customHeight="1">
      <c r="A43" s="607"/>
      <c r="B43" s="240"/>
      <c r="C43" s="238"/>
      <c r="D43" s="238"/>
      <c r="E43" s="239"/>
      <c r="F43" s="236"/>
    </row>
    <row r="44" spans="1:6" ht="15.5" customHeight="1">
      <c r="A44" s="607"/>
      <c r="B44" s="237" t="s">
        <v>1635</v>
      </c>
      <c r="C44" s="238"/>
      <c r="D44" s="238"/>
      <c r="E44" s="239"/>
      <c r="F44" s="236"/>
    </row>
    <row r="45" spans="1:6" ht="31" customHeight="1">
      <c r="A45" s="607" t="s">
        <v>1636</v>
      </c>
      <c r="B45" s="240" t="s">
        <v>1637</v>
      </c>
      <c r="C45" s="242" t="s">
        <v>130</v>
      </c>
      <c r="D45" s="242">
        <v>1</v>
      </c>
      <c r="E45" s="243"/>
      <c r="F45" s="243">
        <f t="shared" ref="F45:F54" si="1">D45*E45</f>
        <v>0</v>
      </c>
    </row>
    <row r="46" spans="1:6" ht="31" customHeight="1">
      <c r="A46" s="607" t="s">
        <v>1638</v>
      </c>
      <c r="B46" s="240" t="s">
        <v>1616</v>
      </c>
      <c r="C46" s="242" t="s">
        <v>130</v>
      </c>
      <c r="D46" s="242">
        <v>6</v>
      </c>
      <c r="E46" s="243"/>
      <c r="F46" s="243">
        <f t="shared" si="1"/>
        <v>0</v>
      </c>
    </row>
    <row r="47" spans="1:6" ht="15.5" customHeight="1">
      <c r="A47" s="607" t="s">
        <v>1639</v>
      </c>
      <c r="B47" s="612" t="s">
        <v>1618</v>
      </c>
      <c r="C47" s="242" t="s">
        <v>130</v>
      </c>
      <c r="D47" s="242">
        <v>85</v>
      </c>
      <c r="E47" s="243"/>
      <c r="F47" s="243">
        <f t="shared" si="1"/>
        <v>0</v>
      </c>
    </row>
    <row r="48" spans="1:6" ht="15.5" customHeight="1">
      <c r="A48" s="607" t="s">
        <v>1640</v>
      </c>
      <c r="B48" s="240" t="s">
        <v>1641</v>
      </c>
      <c r="C48" s="242" t="s">
        <v>130</v>
      </c>
      <c r="D48" s="242">
        <v>38</v>
      </c>
      <c r="E48" s="243"/>
      <c r="F48" s="243">
        <f t="shared" si="1"/>
        <v>0</v>
      </c>
    </row>
    <row r="49" spans="1:6" ht="15.5" customHeight="1">
      <c r="A49" s="607" t="s">
        <v>1642</v>
      </c>
      <c r="B49" s="240" t="s">
        <v>1643</v>
      </c>
      <c r="C49" s="242" t="s">
        <v>130</v>
      </c>
      <c r="D49" s="242">
        <v>10</v>
      </c>
      <c r="E49" s="243"/>
      <c r="F49" s="243">
        <f t="shared" si="1"/>
        <v>0</v>
      </c>
    </row>
    <row r="50" spans="1:6" ht="15.5" customHeight="1">
      <c r="A50" s="607" t="s">
        <v>1644</v>
      </c>
      <c r="B50" s="240" t="s">
        <v>1645</v>
      </c>
      <c r="C50" s="242" t="s">
        <v>556</v>
      </c>
      <c r="D50" s="242">
        <v>90</v>
      </c>
      <c r="E50" s="243"/>
      <c r="F50" s="243">
        <f t="shared" si="1"/>
        <v>0</v>
      </c>
    </row>
    <row r="51" spans="1:6" ht="15.5" customHeight="1">
      <c r="A51" s="607" t="s">
        <v>1646</v>
      </c>
      <c r="B51" s="240" t="s">
        <v>1624</v>
      </c>
      <c r="C51" s="242" t="s">
        <v>556</v>
      </c>
      <c r="D51" s="242">
        <v>35</v>
      </c>
      <c r="E51" s="243"/>
      <c r="F51" s="243">
        <f t="shared" si="1"/>
        <v>0</v>
      </c>
    </row>
    <row r="52" spans="1:6" ht="15.5" customHeight="1">
      <c r="A52" s="607" t="s">
        <v>1647</v>
      </c>
      <c r="B52" s="240" t="s">
        <v>1628</v>
      </c>
      <c r="C52" s="238" t="s">
        <v>408</v>
      </c>
      <c r="D52" s="238" t="s">
        <v>1648</v>
      </c>
      <c r="E52" s="239"/>
      <c r="F52" s="236">
        <f t="shared" si="1"/>
        <v>0</v>
      </c>
    </row>
    <row r="53" spans="1:6" ht="15.5" customHeight="1">
      <c r="A53" s="607" t="s">
        <v>1649</v>
      </c>
      <c r="B53" s="240" t="s">
        <v>1631</v>
      </c>
      <c r="C53" s="238" t="s">
        <v>556</v>
      </c>
      <c r="D53" s="238" t="s">
        <v>1650</v>
      </c>
      <c r="E53" s="239"/>
      <c r="F53" s="236">
        <f t="shared" si="1"/>
        <v>0</v>
      </c>
    </row>
    <row r="54" spans="1:6" ht="15.5" customHeight="1">
      <c r="A54" s="607"/>
      <c r="B54" s="240" t="s">
        <v>1651</v>
      </c>
      <c r="C54" s="238" t="s">
        <v>408</v>
      </c>
      <c r="D54" s="238" t="s">
        <v>1634</v>
      </c>
      <c r="E54" s="239"/>
      <c r="F54" s="236">
        <f t="shared" si="1"/>
        <v>0</v>
      </c>
    </row>
    <row r="55" spans="1:6" ht="15.5" customHeight="1">
      <c r="A55" s="607"/>
      <c r="B55" s="608"/>
      <c r="C55" s="234"/>
      <c r="D55" s="235"/>
      <c r="E55" s="236"/>
      <c r="F55" s="236"/>
    </row>
    <row r="56" spans="1:6" ht="15.5" customHeight="1">
      <c r="A56" s="607"/>
      <c r="B56" s="237" t="s">
        <v>1652</v>
      </c>
      <c r="C56" s="234"/>
      <c r="D56" s="235"/>
      <c r="E56" s="236"/>
      <c r="F56" s="236"/>
    </row>
    <row r="57" spans="1:6" ht="15.5" customHeight="1">
      <c r="A57" s="607" t="s">
        <v>1653</v>
      </c>
      <c r="B57" s="608" t="s">
        <v>1654</v>
      </c>
      <c r="C57" s="242" t="s">
        <v>130</v>
      </c>
      <c r="D57" s="242">
        <v>40</v>
      </c>
      <c r="E57" s="239"/>
      <c r="F57" s="236">
        <f>D57*E57</f>
        <v>0</v>
      </c>
    </row>
    <row r="58" spans="1:6" ht="15.5" customHeight="1">
      <c r="A58" s="607"/>
      <c r="B58" s="615" t="s">
        <v>1655</v>
      </c>
      <c r="C58" s="234"/>
      <c r="D58" s="235"/>
      <c r="E58" s="236"/>
      <c r="F58" s="236"/>
    </row>
    <row r="59" spans="1:6" ht="15.5" customHeight="1">
      <c r="A59" s="238"/>
      <c r="B59" s="241" t="s">
        <v>1656</v>
      </c>
      <c r="C59" s="238"/>
      <c r="D59" s="238"/>
      <c r="E59" s="239"/>
      <c r="F59" s="236"/>
    </row>
    <row r="60" spans="1:6" ht="15.5" customHeight="1">
      <c r="A60" s="238"/>
      <c r="B60" s="241" t="s">
        <v>1597</v>
      </c>
      <c r="C60" s="238"/>
      <c r="D60" s="238"/>
      <c r="E60" s="239"/>
      <c r="F60" s="236"/>
    </row>
    <row r="61" spans="1:6" ht="32" customHeight="1">
      <c r="A61" s="238" t="s">
        <v>1657</v>
      </c>
      <c r="B61" s="240" t="s">
        <v>1658</v>
      </c>
      <c r="C61" s="238" t="s">
        <v>130</v>
      </c>
      <c r="D61" s="238" t="s">
        <v>814</v>
      </c>
      <c r="E61" s="239"/>
      <c r="F61" s="236">
        <f>D61*E61</f>
        <v>0</v>
      </c>
    </row>
    <row r="62" spans="1:6" ht="15.5" customHeight="1">
      <c r="A62" s="238"/>
      <c r="B62" s="240" t="s">
        <v>1659</v>
      </c>
      <c r="C62" s="238"/>
      <c r="D62" s="238"/>
      <c r="E62" s="239"/>
      <c r="F62" s="236"/>
    </row>
    <row r="63" spans="1:6" ht="15.5" customHeight="1">
      <c r="A63" s="238"/>
      <c r="B63" s="240" t="s">
        <v>1660</v>
      </c>
      <c r="C63" s="238"/>
      <c r="D63" s="238"/>
      <c r="E63" s="239"/>
      <c r="F63" s="236"/>
    </row>
    <row r="64" spans="1:6" ht="32" customHeight="1">
      <c r="A64" s="238" t="s">
        <v>1661</v>
      </c>
      <c r="B64" s="240" t="s">
        <v>1662</v>
      </c>
      <c r="C64" s="242" t="s">
        <v>130</v>
      </c>
      <c r="D64" s="242">
        <v>1</v>
      </c>
      <c r="E64" s="243"/>
      <c r="F64" s="243">
        <f t="shared" ref="F64:F72" si="2">D64*E64</f>
        <v>0</v>
      </c>
    </row>
    <row r="65" spans="1:6" ht="32" customHeight="1">
      <c r="A65" s="238" t="s">
        <v>1663</v>
      </c>
      <c r="B65" s="240" t="s">
        <v>1664</v>
      </c>
      <c r="C65" s="242" t="s">
        <v>130</v>
      </c>
      <c r="D65" s="242">
        <v>1</v>
      </c>
      <c r="E65" s="243"/>
      <c r="F65" s="243">
        <f t="shared" si="2"/>
        <v>0</v>
      </c>
    </row>
    <row r="66" spans="1:6" ht="15.5" customHeight="1">
      <c r="A66" s="238"/>
      <c r="B66" s="246" t="s">
        <v>1665</v>
      </c>
      <c r="C66" s="242" t="s">
        <v>130</v>
      </c>
      <c r="D66" s="242">
        <v>1</v>
      </c>
      <c r="E66" s="243"/>
      <c r="F66" s="243">
        <f t="shared" si="2"/>
        <v>0</v>
      </c>
    </row>
    <row r="67" spans="1:6" ht="17.5" customHeight="1">
      <c r="A67" s="238" t="s">
        <v>1666</v>
      </c>
      <c r="B67" s="240" t="s">
        <v>1667</v>
      </c>
      <c r="C67" s="242" t="s">
        <v>130</v>
      </c>
      <c r="D67" s="242">
        <v>1</v>
      </c>
      <c r="E67" s="243"/>
      <c r="F67" s="243">
        <f t="shared" si="2"/>
        <v>0</v>
      </c>
    </row>
    <row r="68" spans="1:6" ht="17.5" customHeight="1">
      <c r="A68" s="238" t="s">
        <v>1668</v>
      </c>
      <c r="B68" s="240" t="s">
        <v>1669</v>
      </c>
      <c r="C68" s="242" t="s">
        <v>130</v>
      </c>
      <c r="D68" s="242">
        <v>4</v>
      </c>
      <c r="E68" s="243"/>
      <c r="F68" s="243">
        <f t="shared" si="2"/>
        <v>0</v>
      </c>
    </row>
    <row r="69" spans="1:6" ht="17.5" customHeight="1">
      <c r="A69" s="238" t="s">
        <v>1670</v>
      </c>
      <c r="B69" s="240" t="s">
        <v>1671</v>
      </c>
      <c r="C69" s="242" t="s">
        <v>130</v>
      </c>
      <c r="D69" s="242">
        <v>1</v>
      </c>
      <c r="E69" s="243"/>
      <c r="F69" s="243">
        <f t="shared" si="2"/>
        <v>0</v>
      </c>
    </row>
    <row r="70" spans="1:6" ht="17.5" customHeight="1">
      <c r="A70" s="238" t="s">
        <v>1672</v>
      </c>
      <c r="B70" s="240" t="s">
        <v>1673</v>
      </c>
      <c r="C70" s="242" t="s">
        <v>130</v>
      </c>
      <c r="D70" s="242">
        <v>4</v>
      </c>
      <c r="E70" s="243"/>
      <c r="F70" s="243">
        <f t="shared" si="2"/>
        <v>0</v>
      </c>
    </row>
    <row r="71" spans="1:6" ht="17.5" customHeight="1">
      <c r="A71" s="238" t="s">
        <v>1674</v>
      </c>
      <c r="B71" s="240" t="s">
        <v>1628</v>
      </c>
      <c r="C71" s="238" t="s">
        <v>408</v>
      </c>
      <c r="D71" s="238" t="s">
        <v>988</v>
      </c>
      <c r="E71" s="239"/>
      <c r="F71" s="236">
        <f t="shared" si="2"/>
        <v>0</v>
      </c>
    </row>
    <row r="72" spans="1:6" ht="25.75" customHeight="1">
      <c r="A72" s="238"/>
      <c r="B72" s="240" t="s">
        <v>1675</v>
      </c>
      <c r="C72" s="238" t="s">
        <v>408</v>
      </c>
      <c r="D72" s="238" t="s">
        <v>1117</v>
      </c>
      <c r="E72" s="239"/>
      <c r="F72" s="236">
        <f t="shared" si="2"/>
        <v>0</v>
      </c>
    </row>
    <row r="73" spans="1:6" ht="15.5" customHeight="1">
      <c r="A73" s="607"/>
      <c r="B73" s="615"/>
      <c r="C73" s="234"/>
      <c r="D73" s="235"/>
      <c r="E73" s="236"/>
      <c r="F73" s="236"/>
    </row>
    <row r="74" spans="1:6" ht="16" customHeight="1">
      <c r="A74" s="607"/>
      <c r="B74" s="237" t="s">
        <v>1676</v>
      </c>
      <c r="C74" s="234"/>
      <c r="D74" s="235"/>
      <c r="E74" s="236"/>
      <c r="F74" s="236"/>
    </row>
    <row r="75" spans="1:6" ht="16" customHeight="1">
      <c r="A75" s="607"/>
      <c r="B75" s="237" t="s">
        <v>1635</v>
      </c>
      <c r="C75" s="234"/>
      <c r="D75" s="235"/>
      <c r="E75" s="236"/>
      <c r="F75" s="236"/>
    </row>
    <row r="76" spans="1:6" ht="16" customHeight="1">
      <c r="A76" s="607" t="s">
        <v>1677</v>
      </c>
      <c r="B76" s="614" t="s">
        <v>1678</v>
      </c>
      <c r="C76" s="242" t="s">
        <v>130</v>
      </c>
      <c r="D76" s="242">
        <v>1</v>
      </c>
      <c r="E76" s="243"/>
      <c r="F76" s="243">
        <f>D76*E76</f>
        <v>0</v>
      </c>
    </row>
    <row r="77" spans="1:6" ht="16" customHeight="1">
      <c r="A77" s="607"/>
      <c r="B77" s="614" t="s">
        <v>1679</v>
      </c>
      <c r="C77" s="234"/>
      <c r="D77" s="235"/>
      <c r="E77" s="236"/>
      <c r="F77" s="236"/>
    </row>
    <row r="78" spans="1:6" ht="16" customHeight="1">
      <c r="A78" s="607"/>
      <c r="B78" s="614" t="s">
        <v>1680</v>
      </c>
      <c r="C78" s="242" t="s">
        <v>130</v>
      </c>
      <c r="D78" s="242">
        <v>1</v>
      </c>
      <c r="E78" s="243"/>
      <c r="F78" s="243">
        <f t="shared" ref="F78:F85" si="3">D78*E78</f>
        <v>0</v>
      </c>
    </row>
    <row r="79" spans="1:6" ht="16" customHeight="1">
      <c r="A79" s="607"/>
      <c r="B79" s="614" t="s">
        <v>1681</v>
      </c>
      <c r="C79" s="242" t="s">
        <v>130</v>
      </c>
      <c r="D79" s="242">
        <v>2</v>
      </c>
      <c r="E79" s="243"/>
      <c r="F79" s="243">
        <f t="shared" si="3"/>
        <v>0</v>
      </c>
    </row>
    <row r="80" spans="1:6" ht="16" customHeight="1">
      <c r="A80" s="607"/>
      <c r="B80" s="247" t="s">
        <v>1665</v>
      </c>
      <c r="C80" s="242" t="s">
        <v>130</v>
      </c>
      <c r="D80" s="242">
        <v>1</v>
      </c>
      <c r="E80" s="243"/>
      <c r="F80" s="243">
        <f t="shared" si="3"/>
        <v>0</v>
      </c>
    </row>
    <row r="81" spans="1:6" ht="31.5" customHeight="1">
      <c r="A81" s="607" t="s">
        <v>1682</v>
      </c>
      <c r="B81" s="240" t="s">
        <v>1683</v>
      </c>
      <c r="C81" s="242" t="s">
        <v>130</v>
      </c>
      <c r="D81" s="242">
        <v>1</v>
      </c>
      <c r="E81" s="243"/>
      <c r="F81" s="243">
        <f t="shared" si="3"/>
        <v>0</v>
      </c>
    </row>
    <row r="82" spans="1:6" ht="16" customHeight="1">
      <c r="A82" s="607" t="s">
        <v>1684</v>
      </c>
      <c r="B82" s="614" t="s">
        <v>1685</v>
      </c>
      <c r="C82" s="242" t="s">
        <v>130</v>
      </c>
      <c r="D82" s="242">
        <v>4</v>
      </c>
      <c r="E82" s="243"/>
      <c r="F82" s="243">
        <f t="shared" si="3"/>
        <v>0</v>
      </c>
    </row>
    <row r="83" spans="1:6" ht="32" customHeight="1">
      <c r="A83" s="607" t="s">
        <v>1686</v>
      </c>
      <c r="B83" s="616" t="s">
        <v>1687</v>
      </c>
      <c r="C83" s="242" t="s">
        <v>130</v>
      </c>
      <c r="D83" s="242">
        <v>1</v>
      </c>
      <c r="E83" s="248"/>
      <c r="F83" s="248">
        <f t="shared" si="3"/>
        <v>0</v>
      </c>
    </row>
    <row r="84" spans="1:6" ht="32" customHeight="1">
      <c r="A84" s="607" t="s">
        <v>1688</v>
      </c>
      <c r="B84" s="614" t="s">
        <v>1689</v>
      </c>
      <c r="C84" s="242" t="s">
        <v>130</v>
      </c>
      <c r="D84" s="242">
        <v>8</v>
      </c>
      <c r="E84" s="248"/>
      <c r="F84" s="248">
        <f t="shared" si="3"/>
        <v>0</v>
      </c>
    </row>
    <row r="85" spans="1:6" ht="16" customHeight="1">
      <c r="A85" s="607" t="s">
        <v>1690</v>
      </c>
      <c r="B85" s="240" t="s">
        <v>1691</v>
      </c>
      <c r="C85" s="238" t="s">
        <v>408</v>
      </c>
      <c r="D85" s="238" t="s">
        <v>1529</v>
      </c>
      <c r="E85" s="239"/>
      <c r="F85" s="236">
        <f t="shared" si="3"/>
        <v>0</v>
      </c>
    </row>
    <row r="86" spans="1:6" ht="16" customHeight="1">
      <c r="A86" s="607"/>
      <c r="B86" s="240" t="s">
        <v>1692</v>
      </c>
      <c r="C86" s="238"/>
      <c r="D86" s="238"/>
      <c r="E86" s="239"/>
      <c r="F86" s="236"/>
    </row>
    <row r="87" spans="1:6" ht="32" customHeight="1">
      <c r="A87" s="607"/>
      <c r="B87" s="240" t="s">
        <v>1693</v>
      </c>
      <c r="C87" s="238" t="s">
        <v>408</v>
      </c>
      <c r="D87" s="238" t="s">
        <v>840</v>
      </c>
      <c r="E87" s="239"/>
      <c r="F87" s="236">
        <f>D87*E87</f>
        <v>0</v>
      </c>
    </row>
    <row r="88" spans="1:6" ht="40" customHeight="1">
      <c r="A88" s="607"/>
      <c r="B88" s="240" t="s">
        <v>1694</v>
      </c>
      <c r="C88" s="238" t="s">
        <v>408</v>
      </c>
      <c r="D88" s="238" t="s">
        <v>836</v>
      </c>
      <c r="E88" s="239"/>
      <c r="F88" s="236">
        <f>D88*E88</f>
        <v>0</v>
      </c>
    </row>
    <row r="89" spans="1:6" ht="77.5" customHeight="1">
      <c r="A89" s="607"/>
      <c r="B89" s="614"/>
      <c r="C89" s="234"/>
      <c r="D89" s="235"/>
      <c r="E89" s="236"/>
      <c r="F89" s="236"/>
    </row>
    <row r="90" spans="1:6" ht="18.5" customHeight="1">
      <c r="A90" s="238"/>
      <c r="B90" s="241" t="s">
        <v>1695</v>
      </c>
      <c r="C90" s="238"/>
      <c r="D90" s="238"/>
      <c r="E90" s="239"/>
      <c r="F90" s="236"/>
    </row>
    <row r="91" spans="1:6" ht="16" customHeight="1">
      <c r="A91" s="238"/>
      <c r="B91" s="241" t="s">
        <v>1635</v>
      </c>
      <c r="C91" s="238"/>
      <c r="D91" s="238"/>
      <c r="E91" s="239"/>
      <c r="F91" s="236"/>
    </row>
    <row r="92" spans="1:6" ht="16" customHeight="1">
      <c r="A92" s="238" t="s">
        <v>1696</v>
      </c>
      <c r="B92" s="240" t="s">
        <v>1697</v>
      </c>
      <c r="C92" s="238" t="s">
        <v>130</v>
      </c>
      <c r="D92" s="238" t="s">
        <v>814</v>
      </c>
      <c r="E92" s="239"/>
      <c r="F92" s="236">
        <f>D92*E92</f>
        <v>0</v>
      </c>
    </row>
    <row r="93" spans="1:6" ht="16" customHeight="1">
      <c r="A93" s="238"/>
      <c r="B93" s="240" t="s">
        <v>1698</v>
      </c>
      <c r="C93" s="238"/>
      <c r="D93" s="238"/>
      <c r="E93" s="239"/>
      <c r="F93" s="236"/>
    </row>
    <row r="94" spans="1:6" ht="16" customHeight="1">
      <c r="A94" s="238"/>
      <c r="B94" s="617" t="s">
        <v>1699</v>
      </c>
      <c r="C94" s="242" t="s">
        <v>130</v>
      </c>
      <c r="D94" s="242">
        <v>1</v>
      </c>
      <c r="E94" s="243"/>
      <c r="F94" s="243">
        <f t="shared" ref="F94:F100" si="4">D94*E94</f>
        <v>0</v>
      </c>
    </row>
    <row r="95" spans="1:6" ht="16" customHeight="1">
      <c r="A95" s="238"/>
      <c r="B95" s="246" t="s">
        <v>1665</v>
      </c>
      <c r="C95" s="242" t="s">
        <v>130</v>
      </c>
      <c r="D95" s="242">
        <v>1</v>
      </c>
      <c r="E95" s="243"/>
      <c r="F95" s="243">
        <f t="shared" si="4"/>
        <v>0</v>
      </c>
    </row>
    <row r="96" spans="1:6" ht="16" customHeight="1">
      <c r="A96" s="238"/>
      <c r="B96" s="617" t="s">
        <v>1700</v>
      </c>
      <c r="C96" s="242" t="s">
        <v>130</v>
      </c>
      <c r="D96" s="242">
        <v>2</v>
      </c>
      <c r="E96" s="243"/>
      <c r="F96" s="243">
        <f t="shared" si="4"/>
        <v>0</v>
      </c>
    </row>
    <row r="97" spans="1:6" ht="18.5" customHeight="1">
      <c r="A97" s="238" t="s">
        <v>1701</v>
      </c>
      <c r="B97" s="240" t="s">
        <v>1702</v>
      </c>
      <c r="C97" s="242" t="s">
        <v>130</v>
      </c>
      <c r="D97" s="242">
        <v>2</v>
      </c>
      <c r="E97" s="243"/>
      <c r="F97" s="243">
        <f t="shared" si="4"/>
        <v>0</v>
      </c>
    </row>
    <row r="98" spans="1:6" ht="16" customHeight="1">
      <c r="A98" s="238" t="s">
        <v>1703</v>
      </c>
      <c r="B98" s="240" t="s">
        <v>1643</v>
      </c>
      <c r="C98" s="242" t="s">
        <v>130</v>
      </c>
      <c r="D98" s="242">
        <v>3</v>
      </c>
      <c r="E98" s="243"/>
      <c r="F98" s="243">
        <f t="shared" si="4"/>
        <v>0</v>
      </c>
    </row>
    <row r="99" spans="1:6" ht="16" customHeight="1">
      <c r="A99" s="238" t="s">
        <v>1704</v>
      </c>
      <c r="B99" s="614" t="s">
        <v>1705</v>
      </c>
      <c r="C99" s="250" t="s">
        <v>130</v>
      </c>
      <c r="D99" s="250">
        <v>1</v>
      </c>
      <c r="E99" s="248"/>
      <c r="F99" s="248">
        <f t="shared" si="4"/>
        <v>0</v>
      </c>
    </row>
    <row r="100" spans="1:6" ht="16" customHeight="1">
      <c r="A100" s="238" t="s">
        <v>1706</v>
      </c>
      <c r="B100" s="240" t="s">
        <v>1691</v>
      </c>
      <c r="C100" s="238" t="s">
        <v>408</v>
      </c>
      <c r="D100" s="238" t="s">
        <v>832</v>
      </c>
      <c r="E100" s="239"/>
      <c r="F100" s="236">
        <f t="shared" si="4"/>
        <v>0</v>
      </c>
    </row>
    <row r="101" spans="1:6" ht="16" customHeight="1">
      <c r="A101" s="238"/>
      <c r="B101" s="240" t="s">
        <v>1692</v>
      </c>
      <c r="C101" s="238"/>
      <c r="D101" s="238"/>
      <c r="E101" s="239"/>
      <c r="F101" s="236"/>
    </row>
    <row r="102" spans="1:6" ht="16" customHeight="1">
      <c r="A102" s="238" t="s">
        <v>1707</v>
      </c>
      <c r="B102" s="240" t="s">
        <v>1708</v>
      </c>
      <c r="C102" s="238" t="s">
        <v>556</v>
      </c>
      <c r="D102" s="238" t="s">
        <v>858</v>
      </c>
      <c r="E102" s="239"/>
      <c r="F102" s="236">
        <f>D102*E102</f>
        <v>0</v>
      </c>
    </row>
    <row r="103" spans="1:6" ht="16" customHeight="1">
      <c r="A103" s="238"/>
      <c r="B103" s="240"/>
      <c r="C103" s="238"/>
      <c r="D103" s="238"/>
      <c r="E103" s="239"/>
      <c r="F103" s="236"/>
    </row>
    <row r="104" spans="1:6" ht="16" customHeight="1">
      <c r="A104" s="238"/>
      <c r="B104" s="241" t="s">
        <v>1709</v>
      </c>
      <c r="C104" s="238"/>
      <c r="D104" s="238"/>
      <c r="E104" s="239"/>
      <c r="F104" s="236"/>
    </row>
    <row r="105" spans="1:6" ht="16" customHeight="1">
      <c r="A105" s="238"/>
      <c r="B105" s="241" t="s">
        <v>1635</v>
      </c>
      <c r="C105" s="238"/>
      <c r="D105" s="238"/>
      <c r="E105" s="239"/>
      <c r="F105" s="236"/>
    </row>
    <row r="106" spans="1:6" ht="16" customHeight="1">
      <c r="A106" s="238" t="s">
        <v>1710</v>
      </c>
      <c r="B106" s="240" t="s">
        <v>1697</v>
      </c>
      <c r="C106" s="238" t="s">
        <v>130</v>
      </c>
      <c r="D106" s="238" t="s">
        <v>814</v>
      </c>
      <c r="E106" s="239"/>
      <c r="F106" s="236">
        <f>D106*E106</f>
        <v>0</v>
      </c>
    </row>
    <row r="107" spans="1:6" ht="16" customHeight="1">
      <c r="A107" s="238"/>
      <c r="B107" s="240" t="s">
        <v>1698</v>
      </c>
      <c r="C107" s="238"/>
      <c r="D107" s="238"/>
      <c r="E107" s="239"/>
      <c r="F107" s="236"/>
    </row>
    <row r="108" spans="1:6" ht="16" customHeight="1">
      <c r="A108" s="238"/>
      <c r="B108" s="617" t="s">
        <v>1699</v>
      </c>
      <c r="C108" s="242" t="s">
        <v>130</v>
      </c>
      <c r="D108" s="242">
        <v>1</v>
      </c>
      <c r="E108" s="243"/>
      <c r="F108" s="243">
        <f t="shared" ref="F108:F115" si="5">D108*E108</f>
        <v>0</v>
      </c>
    </row>
    <row r="109" spans="1:6" ht="16" customHeight="1">
      <c r="A109" s="238"/>
      <c r="B109" s="246" t="s">
        <v>1665</v>
      </c>
      <c r="C109" s="242" t="s">
        <v>130</v>
      </c>
      <c r="D109" s="242">
        <v>1</v>
      </c>
      <c r="E109" s="243"/>
      <c r="F109" s="243">
        <f t="shared" si="5"/>
        <v>0</v>
      </c>
    </row>
    <row r="110" spans="1:6" ht="16" customHeight="1">
      <c r="A110" s="238"/>
      <c r="B110" s="617" t="s">
        <v>1700</v>
      </c>
      <c r="C110" s="242" t="s">
        <v>130</v>
      </c>
      <c r="D110" s="242">
        <v>2</v>
      </c>
      <c r="E110" s="243"/>
      <c r="F110" s="243">
        <f t="shared" si="5"/>
        <v>0</v>
      </c>
    </row>
    <row r="111" spans="1:6" ht="16" customHeight="1">
      <c r="A111" s="238" t="s">
        <v>1711</v>
      </c>
      <c r="B111" s="240" t="s">
        <v>1641</v>
      </c>
      <c r="C111" s="242" t="s">
        <v>130</v>
      </c>
      <c r="D111" s="242">
        <v>1</v>
      </c>
      <c r="E111" s="243"/>
      <c r="F111" s="243">
        <f t="shared" si="5"/>
        <v>0</v>
      </c>
    </row>
    <row r="112" spans="1:6" ht="16" customHeight="1">
      <c r="A112" s="238" t="s">
        <v>1712</v>
      </c>
      <c r="B112" s="240" t="s">
        <v>1643</v>
      </c>
      <c r="C112" s="242" t="s">
        <v>130</v>
      </c>
      <c r="D112" s="242">
        <v>1</v>
      </c>
      <c r="E112" s="243"/>
      <c r="F112" s="243">
        <f t="shared" si="5"/>
        <v>0</v>
      </c>
    </row>
    <row r="113" spans="1:6" ht="16" customHeight="1">
      <c r="A113" s="238" t="s">
        <v>1713</v>
      </c>
      <c r="B113" s="240" t="s">
        <v>1645</v>
      </c>
      <c r="C113" s="242" t="s">
        <v>556</v>
      </c>
      <c r="D113" s="242">
        <v>10</v>
      </c>
      <c r="E113" s="243"/>
      <c r="F113" s="243">
        <f t="shared" si="5"/>
        <v>0</v>
      </c>
    </row>
    <row r="114" spans="1:6" ht="16" customHeight="1">
      <c r="A114" s="238" t="s">
        <v>1714</v>
      </c>
      <c r="B114" s="240" t="s">
        <v>1624</v>
      </c>
      <c r="C114" s="242" t="s">
        <v>556</v>
      </c>
      <c r="D114" s="242">
        <v>5</v>
      </c>
      <c r="E114" s="243"/>
      <c r="F114" s="243">
        <f t="shared" si="5"/>
        <v>0</v>
      </c>
    </row>
    <row r="115" spans="1:6" ht="16" customHeight="1">
      <c r="A115" s="238" t="s">
        <v>1715</v>
      </c>
      <c r="B115" s="240" t="s">
        <v>1691</v>
      </c>
      <c r="C115" s="238" t="s">
        <v>408</v>
      </c>
      <c r="D115" s="238" t="s">
        <v>832</v>
      </c>
      <c r="E115" s="239"/>
      <c r="F115" s="236">
        <f t="shared" si="5"/>
        <v>0</v>
      </c>
    </row>
    <row r="116" spans="1:6" ht="16" customHeight="1">
      <c r="A116" s="238"/>
      <c r="B116" s="240" t="s">
        <v>1692</v>
      </c>
      <c r="C116" s="238"/>
      <c r="D116" s="238"/>
      <c r="E116" s="239"/>
      <c r="F116" s="236"/>
    </row>
    <row r="117" spans="1:6" ht="16" customHeight="1">
      <c r="A117" s="238" t="s">
        <v>1716</v>
      </c>
      <c r="B117" s="240" t="s">
        <v>1708</v>
      </c>
      <c r="C117" s="238" t="s">
        <v>556</v>
      </c>
      <c r="D117" s="238" t="s">
        <v>844</v>
      </c>
      <c r="E117" s="239"/>
      <c r="F117" s="236">
        <f>D117*E117</f>
        <v>0</v>
      </c>
    </row>
    <row r="118" spans="1:6" ht="16" customHeight="1">
      <c r="A118" s="238"/>
      <c r="B118" s="240"/>
      <c r="C118" s="242"/>
      <c r="D118" s="242"/>
      <c r="E118" s="243"/>
      <c r="F118" s="243"/>
    </row>
    <row r="119" spans="1:6" ht="16" customHeight="1">
      <c r="A119" s="238"/>
      <c r="B119" s="241" t="s">
        <v>1717</v>
      </c>
      <c r="C119" s="242"/>
      <c r="D119" s="242"/>
      <c r="E119" s="243"/>
      <c r="F119" s="251"/>
    </row>
    <row r="120" spans="1:6" ht="16" customHeight="1">
      <c r="A120" s="238"/>
      <c r="B120" s="241" t="s">
        <v>1635</v>
      </c>
      <c r="C120" s="242"/>
      <c r="D120" s="242"/>
      <c r="E120" s="243"/>
      <c r="F120" s="251"/>
    </row>
    <row r="121" spans="1:6" ht="16" customHeight="1">
      <c r="A121" s="238" t="s">
        <v>1718</v>
      </c>
      <c r="B121" s="240" t="s">
        <v>1719</v>
      </c>
      <c r="C121" s="238" t="s">
        <v>130</v>
      </c>
      <c r="D121" s="238" t="s">
        <v>814</v>
      </c>
      <c r="E121" s="239"/>
      <c r="F121" s="236">
        <f>D121*E121</f>
        <v>0</v>
      </c>
    </row>
    <row r="122" spans="1:6" ht="16" customHeight="1">
      <c r="A122" s="238"/>
      <c r="B122" s="240" t="s">
        <v>1720</v>
      </c>
      <c r="C122" s="238"/>
      <c r="D122" s="238"/>
      <c r="E122" s="249"/>
      <c r="F122" s="249"/>
    </row>
    <row r="123" spans="1:6" ht="16" customHeight="1">
      <c r="A123" s="238"/>
      <c r="B123" s="240" t="s">
        <v>1721</v>
      </c>
      <c r="C123" s="238"/>
      <c r="D123" s="238"/>
      <c r="E123" s="249"/>
      <c r="F123" s="249"/>
    </row>
    <row r="124" spans="1:6" ht="16" customHeight="1">
      <c r="A124" s="238" t="s">
        <v>1722</v>
      </c>
      <c r="B124" s="240" t="s">
        <v>1626</v>
      </c>
      <c r="C124" s="242" t="s">
        <v>556</v>
      </c>
      <c r="D124" s="242">
        <v>3</v>
      </c>
      <c r="E124" s="243"/>
      <c r="F124" s="243">
        <f>D124*E124</f>
        <v>0</v>
      </c>
    </row>
    <row r="125" spans="1:6" ht="16" customHeight="1">
      <c r="A125" s="238" t="s">
        <v>1723</v>
      </c>
      <c r="B125" s="240" t="s">
        <v>1691</v>
      </c>
      <c r="C125" s="238" t="s">
        <v>408</v>
      </c>
      <c r="D125" s="238" t="s">
        <v>832</v>
      </c>
      <c r="E125" s="239"/>
      <c r="F125" s="236">
        <f>D125*E125</f>
        <v>0</v>
      </c>
    </row>
    <row r="126" spans="1:6" ht="16" customHeight="1">
      <c r="A126" s="238"/>
      <c r="B126" s="240" t="s">
        <v>1692</v>
      </c>
      <c r="C126" s="238"/>
      <c r="D126" s="238"/>
      <c r="E126" s="239"/>
      <c r="F126" s="236"/>
    </row>
    <row r="127" spans="1:6" ht="16" customHeight="1">
      <c r="A127" s="238" t="s">
        <v>1724</v>
      </c>
      <c r="B127" s="240" t="s">
        <v>1725</v>
      </c>
      <c r="C127" s="238" t="s">
        <v>556</v>
      </c>
      <c r="D127" s="238" t="s">
        <v>825</v>
      </c>
      <c r="E127" s="239"/>
      <c r="F127" s="236">
        <f>D127*E127</f>
        <v>0</v>
      </c>
    </row>
    <row r="128" spans="1:6" ht="16" customHeight="1">
      <c r="A128" s="238"/>
      <c r="B128" s="240"/>
      <c r="C128" s="242"/>
      <c r="D128" s="242"/>
      <c r="E128" s="243"/>
      <c r="F128" s="251"/>
    </row>
    <row r="129" spans="1:6" ht="16" customHeight="1">
      <c r="A129" s="238"/>
      <c r="B129" s="241" t="s">
        <v>1726</v>
      </c>
      <c r="C129" s="242"/>
      <c r="D129" s="242"/>
      <c r="E129" s="243"/>
      <c r="F129" s="251"/>
    </row>
    <row r="130" spans="1:6" ht="16" customHeight="1">
      <c r="A130" s="238"/>
      <c r="B130" s="241" t="s">
        <v>1635</v>
      </c>
      <c r="C130" s="242"/>
      <c r="D130" s="242"/>
      <c r="E130" s="243"/>
      <c r="F130" s="251"/>
    </row>
    <row r="131" spans="1:6" ht="16" customHeight="1">
      <c r="A131" s="238" t="s">
        <v>1727</v>
      </c>
      <c r="B131" s="240" t="s">
        <v>1719</v>
      </c>
      <c r="C131" s="238" t="s">
        <v>130</v>
      </c>
      <c r="D131" s="238" t="s">
        <v>814</v>
      </c>
      <c r="E131" s="239"/>
      <c r="F131" s="236">
        <f>D131*E131</f>
        <v>0</v>
      </c>
    </row>
    <row r="132" spans="1:6" ht="16" customHeight="1">
      <c r="A132" s="238"/>
      <c r="B132" s="240" t="s">
        <v>1720</v>
      </c>
      <c r="C132" s="238"/>
      <c r="D132" s="238"/>
      <c r="E132" s="249"/>
      <c r="F132" s="249"/>
    </row>
    <row r="133" spans="1:6" ht="16" customHeight="1">
      <c r="A133" s="238"/>
      <c r="B133" s="240" t="s">
        <v>1721</v>
      </c>
      <c r="C133" s="238"/>
      <c r="D133" s="238"/>
      <c r="E133" s="249"/>
      <c r="F133" s="249"/>
    </row>
    <row r="134" spans="1:6" ht="32" customHeight="1">
      <c r="A134" s="238" t="s">
        <v>1728</v>
      </c>
      <c r="B134" s="240" t="s">
        <v>1729</v>
      </c>
      <c r="C134" s="242" t="s">
        <v>130</v>
      </c>
      <c r="D134" s="242">
        <v>1</v>
      </c>
      <c r="E134" s="243"/>
      <c r="F134" s="243">
        <f>D134*E134</f>
        <v>0</v>
      </c>
    </row>
    <row r="135" spans="1:6" ht="16" customHeight="1">
      <c r="A135" s="238" t="s">
        <v>1730</v>
      </c>
      <c r="B135" s="614" t="s">
        <v>1731</v>
      </c>
      <c r="C135" s="242" t="s">
        <v>130</v>
      </c>
      <c r="D135" s="242">
        <v>1</v>
      </c>
      <c r="E135" s="251"/>
      <c r="F135" s="243">
        <f>D135*E135</f>
        <v>0</v>
      </c>
    </row>
    <row r="136" spans="1:6" ht="16" customHeight="1">
      <c r="A136" s="238"/>
      <c r="B136" s="614" t="s">
        <v>1732</v>
      </c>
      <c r="C136" s="252"/>
      <c r="D136" s="252"/>
      <c r="E136" s="251"/>
      <c r="F136" s="251"/>
    </row>
    <row r="137" spans="1:6" ht="16" customHeight="1">
      <c r="A137" s="238"/>
      <c r="B137" s="614" t="s">
        <v>1733</v>
      </c>
      <c r="C137" s="252"/>
      <c r="D137" s="252"/>
      <c r="E137" s="251"/>
      <c r="F137" s="251"/>
    </row>
    <row r="138" spans="1:6" ht="16" customHeight="1">
      <c r="A138" s="238"/>
      <c r="B138" s="614" t="s">
        <v>1734</v>
      </c>
      <c r="C138" s="252"/>
      <c r="D138" s="252"/>
      <c r="E138" s="251"/>
      <c r="F138" s="251"/>
    </row>
    <row r="139" spans="1:6" ht="16" customHeight="1">
      <c r="A139" s="238"/>
      <c r="B139" s="608" t="s">
        <v>1735</v>
      </c>
      <c r="C139" s="252"/>
      <c r="D139" s="252"/>
      <c r="E139" s="251"/>
      <c r="F139" s="251"/>
    </row>
    <row r="140" spans="1:6" ht="16" customHeight="1">
      <c r="A140" s="238"/>
      <c r="B140" s="614" t="s">
        <v>1736</v>
      </c>
      <c r="C140" s="252"/>
      <c r="D140" s="252"/>
      <c r="E140" s="251"/>
      <c r="F140" s="251"/>
    </row>
    <row r="141" spans="1:6" ht="16" customHeight="1">
      <c r="A141" s="238"/>
      <c r="B141" s="614" t="s">
        <v>1737</v>
      </c>
      <c r="C141" s="252"/>
      <c r="D141" s="252"/>
      <c r="E141" s="236"/>
      <c r="F141" s="236"/>
    </row>
    <row r="142" spans="1:6" ht="16" customHeight="1">
      <c r="A142" s="238"/>
      <c r="B142" s="614"/>
      <c r="C142" s="252"/>
      <c r="D142" s="252"/>
      <c r="E142" s="236"/>
      <c r="F142" s="236"/>
    </row>
    <row r="143" spans="1:6" ht="17.5" customHeight="1">
      <c r="A143" s="238" t="s">
        <v>1738</v>
      </c>
      <c r="B143" s="240" t="s">
        <v>1691</v>
      </c>
      <c r="C143" s="238" t="s">
        <v>408</v>
      </c>
      <c r="D143" s="238" t="s">
        <v>832</v>
      </c>
      <c r="E143" s="239"/>
      <c r="F143" s="236">
        <f>D143*E143</f>
        <v>0</v>
      </c>
    </row>
    <row r="144" spans="1:6" ht="16" customHeight="1">
      <c r="A144" s="238"/>
      <c r="B144" s="240" t="s">
        <v>1692</v>
      </c>
      <c r="C144" s="238"/>
      <c r="D144" s="238"/>
      <c r="E144" s="239"/>
      <c r="F144" s="236"/>
    </row>
    <row r="145" spans="1:6" ht="16" customHeight="1">
      <c r="A145" s="238" t="s">
        <v>1739</v>
      </c>
      <c r="B145" s="240" t="s">
        <v>1725</v>
      </c>
      <c r="C145" s="238" t="s">
        <v>556</v>
      </c>
      <c r="D145" s="238" t="s">
        <v>832</v>
      </c>
      <c r="E145" s="239"/>
      <c r="F145" s="236">
        <f>D145*E145</f>
        <v>0</v>
      </c>
    </row>
    <row r="146" spans="1:6" ht="16" customHeight="1">
      <c r="A146" s="238"/>
      <c r="B146" s="240"/>
      <c r="C146" s="242"/>
      <c r="D146" s="242"/>
      <c r="E146" s="243"/>
      <c r="F146" s="251"/>
    </row>
    <row r="147" spans="1:6" ht="16" customHeight="1">
      <c r="A147" s="238"/>
      <c r="B147" s="241" t="s">
        <v>1740</v>
      </c>
      <c r="C147" s="242"/>
      <c r="D147" s="242"/>
      <c r="E147" s="243"/>
      <c r="F147" s="251"/>
    </row>
    <row r="148" spans="1:6" ht="16" customHeight="1">
      <c r="A148" s="238"/>
      <c r="B148" s="241" t="s">
        <v>1635</v>
      </c>
      <c r="C148" s="242"/>
      <c r="D148" s="242"/>
      <c r="E148" s="243"/>
      <c r="F148" s="251"/>
    </row>
    <row r="149" spans="1:6" ht="16" customHeight="1">
      <c r="A149" s="238" t="s">
        <v>1741</v>
      </c>
      <c r="B149" s="240" t="s">
        <v>1742</v>
      </c>
      <c r="C149" s="238" t="s">
        <v>130</v>
      </c>
      <c r="D149" s="238" t="s">
        <v>814</v>
      </c>
      <c r="E149" s="239"/>
      <c r="F149" s="236">
        <f>D149*E149</f>
        <v>0</v>
      </c>
    </row>
    <row r="150" spans="1:6" ht="16" customHeight="1">
      <c r="A150" s="238"/>
      <c r="B150" s="240" t="s">
        <v>1743</v>
      </c>
      <c r="C150" s="238"/>
      <c r="D150" s="238"/>
      <c r="E150" s="239"/>
      <c r="F150" s="236"/>
    </row>
    <row r="151" spans="1:6" ht="16" customHeight="1">
      <c r="A151" s="238"/>
      <c r="B151" s="617" t="s">
        <v>1699</v>
      </c>
      <c r="C151" s="242" t="s">
        <v>130</v>
      </c>
      <c r="D151" s="242">
        <v>1</v>
      </c>
      <c r="E151" s="243"/>
      <c r="F151" s="243">
        <f t="shared" ref="F151:F156" si="6">D151*E151</f>
        <v>0</v>
      </c>
    </row>
    <row r="152" spans="1:6" ht="16" customHeight="1">
      <c r="A152" s="238"/>
      <c r="B152" s="246" t="s">
        <v>1665</v>
      </c>
      <c r="C152" s="242" t="s">
        <v>130</v>
      </c>
      <c r="D152" s="242">
        <v>1</v>
      </c>
      <c r="E152" s="243"/>
      <c r="F152" s="243">
        <f t="shared" si="6"/>
        <v>0</v>
      </c>
    </row>
    <row r="153" spans="1:6" ht="16" customHeight="1">
      <c r="A153" s="238"/>
      <c r="B153" s="617" t="s">
        <v>1700</v>
      </c>
      <c r="C153" s="242" t="s">
        <v>130</v>
      </c>
      <c r="D153" s="242">
        <v>2</v>
      </c>
      <c r="E153" s="243"/>
      <c r="F153" s="243">
        <f t="shared" si="6"/>
        <v>0</v>
      </c>
    </row>
    <row r="154" spans="1:6" ht="16" customHeight="1">
      <c r="A154" s="238" t="s">
        <v>1744</v>
      </c>
      <c r="B154" s="240" t="s">
        <v>1702</v>
      </c>
      <c r="C154" s="242" t="s">
        <v>130</v>
      </c>
      <c r="D154" s="242">
        <v>2</v>
      </c>
      <c r="E154" s="243"/>
      <c r="F154" s="243">
        <f t="shared" si="6"/>
        <v>0</v>
      </c>
    </row>
    <row r="155" spans="1:6" ht="16" customHeight="1">
      <c r="A155" s="238" t="s">
        <v>1745</v>
      </c>
      <c r="B155" s="240" t="s">
        <v>1641</v>
      </c>
      <c r="C155" s="242" t="s">
        <v>130</v>
      </c>
      <c r="D155" s="242">
        <v>2</v>
      </c>
      <c r="E155" s="243"/>
      <c r="F155" s="243">
        <f t="shared" si="6"/>
        <v>0</v>
      </c>
    </row>
    <row r="156" spans="1:6" ht="16" customHeight="1">
      <c r="A156" s="238" t="s">
        <v>1746</v>
      </c>
      <c r="B156" s="614" t="s">
        <v>1731</v>
      </c>
      <c r="C156" s="242" t="s">
        <v>130</v>
      </c>
      <c r="D156" s="242">
        <v>1</v>
      </c>
      <c r="E156" s="251"/>
      <c r="F156" s="243">
        <f t="shared" si="6"/>
        <v>0</v>
      </c>
    </row>
    <row r="157" spans="1:6" ht="16" customHeight="1">
      <c r="A157" s="238"/>
      <c r="B157" s="614" t="s">
        <v>1732</v>
      </c>
      <c r="C157" s="252"/>
      <c r="D157" s="252"/>
      <c r="E157" s="251"/>
      <c r="F157" s="251"/>
    </row>
    <row r="158" spans="1:6" ht="16" customHeight="1">
      <c r="A158" s="238"/>
      <c r="B158" s="614" t="s">
        <v>1733</v>
      </c>
      <c r="C158" s="252"/>
      <c r="D158" s="252"/>
      <c r="E158" s="251"/>
      <c r="F158" s="251"/>
    </row>
    <row r="159" spans="1:6" ht="16" customHeight="1">
      <c r="A159" s="238"/>
      <c r="B159" s="614" t="s">
        <v>1734</v>
      </c>
      <c r="C159" s="252"/>
      <c r="D159" s="252"/>
      <c r="E159" s="251"/>
      <c r="F159" s="251"/>
    </row>
    <row r="160" spans="1:6" ht="16" customHeight="1">
      <c r="A160" s="238"/>
      <c r="B160" s="608" t="s">
        <v>1735</v>
      </c>
      <c r="C160" s="252"/>
      <c r="D160" s="252"/>
      <c r="E160" s="251"/>
      <c r="F160" s="251"/>
    </row>
    <row r="161" spans="1:6" ht="16" customHeight="1">
      <c r="A161" s="238"/>
      <c r="B161" s="614" t="s">
        <v>1736</v>
      </c>
      <c r="C161" s="252"/>
      <c r="D161" s="252"/>
      <c r="E161" s="251"/>
      <c r="F161" s="251"/>
    </row>
    <row r="162" spans="1:6" ht="16" customHeight="1">
      <c r="A162" s="238"/>
      <c r="B162" s="614" t="s">
        <v>1737</v>
      </c>
      <c r="C162" s="252"/>
      <c r="D162" s="252"/>
      <c r="E162" s="236"/>
      <c r="F162" s="236"/>
    </row>
    <row r="163" spans="1:6" ht="16" customHeight="1">
      <c r="A163" s="238" t="s">
        <v>1747</v>
      </c>
      <c r="B163" s="240" t="s">
        <v>1708</v>
      </c>
      <c r="C163" s="238" t="s">
        <v>556</v>
      </c>
      <c r="D163" s="238" t="s">
        <v>867</v>
      </c>
      <c r="E163" s="239"/>
      <c r="F163" s="236">
        <f>D163*E163</f>
        <v>0</v>
      </c>
    </row>
    <row r="164" spans="1:6" ht="16" customHeight="1">
      <c r="A164" s="238"/>
      <c r="B164" s="240"/>
      <c r="C164" s="238"/>
      <c r="D164" s="238"/>
      <c r="E164" s="239"/>
      <c r="F164" s="236"/>
    </row>
    <row r="165" spans="1:6" ht="16" customHeight="1">
      <c r="A165" s="238"/>
      <c r="B165" s="241" t="s">
        <v>1748</v>
      </c>
      <c r="C165" s="238"/>
      <c r="D165" s="238"/>
      <c r="E165" s="239"/>
      <c r="F165" s="236"/>
    </row>
    <row r="166" spans="1:6" ht="16" customHeight="1">
      <c r="A166" s="238"/>
      <c r="B166" s="241" t="s">
        <v>1597</v>
      </c>
      <c r="C166" s="238"/>
      <c r="D166" s="238"/>
      <c r="E166" s="239"/>
      <c r="F166" s="236"/>
    </row>
    <row r="167" spans="1:6" ht="16" customHeight="1">
      <c r="A167" s="238" t="s">
        <v>1749</v>
      </c>
      <c r="B167" s="240" t="s">
        <v>1750</v>
      </c>
      <c r="C167" s="242" t="s">
        <v>130</v>
      </c>
      <c r="D167" s="242">
        <v>1</v>
      </c>
      <c r="E167" s="243"/>
      <c r="F167" s="243">
        <f>D167*E167</f>
        <v>0</v>
      </c>
    </row>
    <row r="168" spans="1:6" ht="16" customHeight="1">
      <c r="A168" s="238" t="s">
        <v>1751</v>
      </c>
      <c r="B168" s="240" t="s">
        <v>1628</v>
      </c>
      <c r="C168" s="238" t="s">
        <v>408</v>
      </c>
      <c r="D168" s="238" t="s">
        <v>858</v>
      </c>
      <c r="E168" s="239"/>
      <c r="F168" s="236">
        <f>D168*E168</f>
        <v>0</v>
      </c>
    </row>
    <row r="169" spans="1:6" ht="32" customHeight="1">
      <c r="A169" s="238"/>
      <c r="B169" s="240" t="s">
        <v>1752</v>
      </c>
      <c r="C169" s="238" t="s">
        <v>408</v>
      </c>
      <c r="D169" s="238" t="s">
        <v>836</v>
      </c>
      <c r="E169" s="239"/>
      <c r="F169" s="236">
        <f>D169*E169</f>
        <v>0</v>
      </c>
    </row>
    <row r="170" spans="1:6" ht="16" customHeight="1">
      <c r="A170" s="238"/>
      <c r="B170" s="241" t="s">
        <v>1635</v>
      </c>
      <c r="C170" s="238"/>
      <c r="D170" s="238"/>
      <c r="E170" s="239"/>
      <c r="F170" s="236"/>
    </row>
    <row r="171" spans="1:6" ht="16" customHeight="1">
      <c r="A171" s="238" t="s">
        <v>1753</v>
      </c>
      <c r="B171" s="240" t="s">
        <v>1754</v>
      </c>
      <c r="C171" s="242" t="s">
        <v>130</v>
      </c>
      <c r="D171" s="242">
        <v>1</v>
      </c>
      <c r="E171" s="243"/>
      <c r="F171" s="243">
        <f>D171*E171</f>
        <v>0</v>
      </c>
    </row>
    <row r="172" spans="1:6" ht="16" customHeight="1">
      <c r="A172" s="238" t="s">
        <v>1755</v>
      </c>
      <c r="B172" s="240" t="s">
        <v>1628</v>
      </c>
      <c r="C172" s="238" t="s">
        <v>408</v>
      </c>
      <c r="D172" s="238" t="s">
        <v>836</v>
      </c>
      <c r="E172" s="239"/>
      <c r="F172" s="236">
        <f>D172*E172</f>
        <v>0</v>
      </c>
    </row>
    <row r="173" spans="1:6" ht="16" customHeight="1">
      <c r="A173" s="238"/>
      <c r="C173" s="238"/>
      <c r="D173" s="253"/>
      <c r="E173" s="239"/>
      <c r="F173" s="236"/>
    </row>
    <row r="174" spans="1:6" ht="16" customHeight="1">
      <c r="A174" s="238"/>
      <c r="B174" s="241" t="s">
        <v>1756</v>
      </c>
      <c r="C174" s="242"/>
      <c r="D174" s="242"/>
      <c r="E174" s="243"/>
      <c r="F174" s="251"/>
    </row>
    <row r="175" spans="1:6" ht="16" customHeight="1">
      <c r="A175" s="238"/>
      <c r="B175" s="241" t="s">
        <v>1635</v>
      </c>
      <c r="C175" s="242"/>
      <c r="D175" s="242"/>
      <c r="E175" s="243"/>
      <c r="F175" s="251"/>
    </row>
    <row r="176" spans="1:6" ht="16" customHeight="1">
      <c r="A176" s="238"/>
      <c r="B176" s="240"/>
      <c r="C176" s="242"/>
      <c r="D176" s="242"/>
      <c r="E176" s="243"/>
      <c r="F176" s="251"/>
    </row>
    <row r="177" spans="1:6" ht="16" customHeight="1">
      <c r="A177" s="238" t="s">
        <v>1757</v>
      </c>
      <c r="B177" s="240" t="s">
        <v>1742</v>
      </c>
      <c r="C177" s="238" t="s">
        <v>130</v>
      </c>
      <c r="D177" s="238" t="s">
        <v>814</v>
      </c>
      <c r="E177" s="239"/>
      <c r="F177" s="236">
        <f>D177*E177</f>
        <v>0</v>
      </c>
    </row>
    <row r="178" spans="1:6" ht="16" customHeight="1">
      <c r="A178" s="238"/>
      <c r="B178" s="240" t="s">
        <v>1758</v>
      </c>
      <c r="C178" s="238"/>
      <c r="D178" s="238"/>
      <c r="E178" s="239"/>
      <c r="F178" s="236"/>
    </row>
    <row r="179" spans="1:6" ht="16" customHeight="1">
      <c r="A179" s="238"/>
      <c r="B179" s="617" t="s">
        <v>1699</v>
      </c>
      <c r="C179" s="242" t="s">
        <v>130</v>
      </c>
      <c r="D179" s="242">
        <v>1</v>
      </c>
      <c r="E179" s="243"/>
      <c r="F179" s="243">
        <f t="shared" ref="F179:F185" si="7">D179*E179</f>
        <v>0</v>
      </c>
    </row>
    <row r="180" spans="1:6" ht="16" customHeight="1">
      <c r="A180" s="238"/>
      <c r="B180" s="246" t="s">
        <v>1665</v>
      </c>
      <c r="C180" s="242" t="s">
        <v>130</v>
      </c>
      <c r="D180" s="242">
        <v>1</v>
      </c>
      <c r="E180" s="243"/>
      <c r="F180" s="243">
        <f t="shared" si="7"/>
        <v>0</v>
      </c>
    </row>
    <row r="181" spans="1:6" ht="16" customHeight="1">
      <c r="A181" s="238"/>
      <c r="B181" s="617" t="s">
        <v>1700</v>
      </c>
      <c r="C181" s="242" t="s">
        <v>130</v>
      </c>
      <c r="D181" s="242">
        <v>2</v>
      </c>
      <c r="E181" s="243"/>
      <c r="F181" s="243">
        <f t="shared" si="7"/>
        <v>0</v>
      </c>
    </row>
    <row r="182" spans="1:6" ht="16" customHeight="1">
      <c r="A182" s="238" t="s">
        <v>1759</v>
      </c>
      <c r="B182" s="240" t="s">
        <v>1760</v>
      </c>
      <c r="C182" s="242" t="s">
        <v>130</v>
      </c>
      <c r="D182" s="242">
        <v>1</v>
      </c>
      <c r="E182" s="243"/>
      <c r="F182" s="243">
        <f t="shared" si="7"/>
        <v>0</v>
      </c>
    </row>
    <row r="183" spans="1:6" ht="16" customHeight="1">
      <c r="A183" s="238" t="s">
        <v>1761</v>
      </c>
      <c r="B183" s="240" t="s">
        <v>1702</v>
      </c>
      <c r="C183" s="242" t="s">
        <v>130</v>
      </c>
      <c r="D183" s="242">
        <v>1</v>
      </c>
      <c r="E183" s="243"/>
      <c r="F183" s="243">
        <f t="shared" si="7"/>
        <v>0</v>
      </c>
    </row>
    <row r="184" spans="1:6" ht="16" customHeight="1">
      <c r="A184" s="238" t="s">
        <v>1762</v>
      </c>
      <c r="B184" s="240" t="s">
        <v>1641</v>
      </c>
      <c r="C184" s="242" t="s">
        <v>130</v>
      </c>
      <c r="D184" s="242">
        <v>1</v>
      </c>
      <c r="E184" s="243"/>
      <c r="F184" s="243">
        <f t="shared" si="7"/>
        <v>0</v>
      </c>
    </row>
    <row r="185" spans="1:6" ht="16" customHeight="1">
      <c r="A185" s="238" t="s">
        <v>1763</v>
      </c>
      <c r="B185" s="614" t="s">
        <v>1731</v>
      </c>
      <c r="C185" s="242" t="s">
        <v>130</v>
      </c>
      <c r="D185" s="242">
        <v>1</v>
      </c>
      <c r="E185" s="251"/>
      <c r="F185" s="243">
        <f t="shared" si="7"/>
        <v>0</v>
      </c>
    </row>
    <row r="186" spans="1:6" ht="16" customHeight="1">
      <c r="A186" s="238"/>
      <c r="B186" s="614" t="s">
        <v>1732</v>
      </c>
      <c r="C186" s="252"/>
      <c r="D186" s="252"/>
      <c r="E186" s="251"/>
      <c r="F186" s="251"/>
    </row>
    <row r="187" spans="1:6" ht="16" customHeight="1">
      <c r="A187" s="238"/>
      <c r="B187" s="614" t="s">
        <v>1733</v>
      </c>
      <c r="C187" s="252"/>
      <c r="D187" s="252"/>
      <c r="E187" s="251"/>
      <c r="F187" s="251"/>
    </row>
    <row r="188" spans="1:6" ht="16" customHeight="1">
      <c r="A188" s="238"/>
      <c r="B188" s="614" t="s">
        <v>1734</v>
      </c>
      <c r="C188" s="252"/>
      <c r="D188" s="252"/>
      <c r="E188" s="251"/>
      <c r="F188" s="251"/>
    </row>
    <row r="189" spans="1:6" ht="16" customHeight="1">
      <c r="A189" s="238"/>
      <c r="B189" s="608" t="s">
        <v>1735</v>
      </c>
      <c r="C189" s="252"/>
      <c r="D189" s="252"/>
      <c r="E189" s="251"/>
      <c r="F189" s="251"/>
    </row>
    <row r="190" spans="1:6" ht="16" customHeight="1">
      <c r="A190" s="238"/>
      <c r="B190" s="614" t="s">
        <v>1736</v>
      </c>
      <c r="C190" s="252"/>
      <c r="D190" s="252"/>
      <c r="E190" s="251"/>
      <c r="F190" s="251"/>
    </row>
    <row r="191" spans="1:6" ht="16" customHeight="1">
      <c r="A191" s="238"/>
      <c r="B191" s="614" t="s">
        <v>1737</v>
      </c>
      <c r="C191" s="252"/>
      <c r="D191" s="252"/>
      <c r="E191" s="236"/>
      <c r="F191" s="236"/>
    </row>
    <row r="192" spans="1:6" ht="16" customHeight="1">
      <c r="A192" s="238" t="s">
        <v>1764</v>
      </c>
      <c r="B192" s="240" t="s">
        <v>1708</v>
      </c>
      <c r="C192" s="238" t="s">
        <v>556</v>
      </c>
      <c r="D192" s="238" t="s">
        <v>858</v>
      </c>
      <c r="E192" s="239"/>
      <c r="F192" s="236">
        <f>D192*E192</f>
        <v>0</v>
      </c>
    </row>
    <row r="193" spans="1:6" ht="44.5" customHeight="1">
      <c r="A193" s="238"/>
      <c r="C193" s="238"/>
      <c r="D193" s="253"/>
      <c r="E193" s="239"/>
      <c r="F193" s="236"/>
    </row>
    <row r="194" spans="1:6" ht="18" customHeight="1">
      <c r="A194" s="607"/>
      <c r="B194" s="241" t="s">
        <v>1765</v>
      </c>
      <c r="C194" s="234"/>
      <c r="D194" s="235"/>
      <c r="E194" s="236"/>
      <c r="F194" s="236"/>
    </row>
    <row r="195" spans="1:6" ht="16" customHeight="1">
      <c r="A195" s="255"/>
      <c r="B195" s="254" t="s">
        <v>1766</v>
      </c>
      <c r="C195" s="255"/>
      <c r="D195" s="617"/>
      <c r="E195" s="243"/>
      <c r="F195" s="251"/>
    </row>
    <row r="196" spans="1:6" ht="16" customHeight="1">
      <c r="A196" s="607" t="s">
        <v>1767</v>
      </c>
      <c r="B196" s="254" t="s">
        <v>1768</v>
      </c>
      <c r="C196" s="242" t="s">
        <v>861</v>
      </c>
      <c r="D196" s="256">
        <v>2</v>
      </c>
      <c r="E196" s="243"/>
      <c r="F196" s="243"/>
    </row>
    <row r="197" spans="1:6" ht="16" customHeight="1">
      <c r="A197" s="607"/>
      <c r="B197" s="254" t="s">
        <v>1769</v>
      </c>
      <c r="C197" s="242"/>
      <c r="D197" s="256"/>
      <c r="E197" s="243"/>
      <c r="F197" s="251"/>
    </row>
    <row r="198" spans="1:6" ht="16" customHeight="1">
      <c r="A198" s="607"/>
      <c r="B198" s="257" t="s">
        <v>1770</v>
      </c>
      <c r="C198" s="242"/>
      <c r="D198" s="256"/>
      <c r="E198" s="243"/>
      <c r="F198" s="251"/>
    </row>
    <row r="199" spans="1:6" ht="16" customHeight="1">
      <c r="A199" s="607" t="s">
        <v>1771</v>
      </c>
      <c r="B199" s="254" t="s">
        <v>1768</v>
      </c>
      <c r="C199" s="242" t="s">
        <v>861</v>
      </c>
      <c r="D199" s="256">
        <v>1</v>
      </c>
      <c r="E199" s="243"/>
      <c r="F199" s="243"/>
    </row>
    <row r="200" spans="1:6" ht="16" customHeight="1">
      <c r="A200" s="607"/>
      <c r="B200" s="254" t="s">
        <v>1772</v>
      </c>
      <c r="C200" s="242"/>
      <c r="D200" s="256"/>
      <c r="E200" s="243"/>
      <c r="F200" s="251"/>
    </row>
    <row r="201" spans="1:6" ht="16" customHeight="1">
      <c r="A201" s="607"/>
      <c r="B201" s="257" t="s">
        <v>1770</v>
      </c>
      <c r="C201" s="242"/>
      <c r="D201" s="256"/>
      <c r="E201" s="243"/>
      <c r="F201" s="251"/>
    </row>
    <row r="202" spans="1:6" ht="16" customHeight="1">
      <c r="A202" s="607" t="s">
        <v>1773</v>
      </c>
      <c r="B202" s="254" t="s">
        <v>1774</v>
      </c>
      <c r="C202" s="242" t="s">
        <v>861</v>
      </c>
      <c r="D202" s="256">
        <v>3</v>
      </c>
      <c r="E202" s="243"/>
      <c r="F202" s="243"/>
    </row>
    <row r="203" spans="1:6" ht="16" customHeight="1">
      <c r="A203" s="607"/>
      <c r="B203" s="254" t="s">
        <v>1775</v>
      </c>
      <c r="C203" s="242"/>
      <c r="D203" s="256"/>
      <c r="E203" s="243"/>
      <c r="F203" s="251"/>
    </row>
    <row r="204" spans="1:6" ht="16" customHeight="1">
      <c r="A204" s="607"/>
      <c r="B204" s="257" t="s">
        <v>1770</v>
      </c>
      <c r="C204" s="242"/>
      <c r="D204" s="256"/>
      <c r="E204" s="243"/>
      <c r="F204" s="251"/>
    </row>
    <row r="205" spans="1:6" ht="16" customHeight="1">
      <c r="A205" s="607" t="s">
        <v>1776</v>
      </c>
      <c r="B205" s="254" t="s">
        <v>1777</v>
      </c>
      <c r="C205" s="242" t="s">
        <v>861</v>
      </c>
      <c r="D205" s="256">
        <v>2</v>
      </c>
      <c r="E205" s="243"/>
      <c r="F205" s="243"/>
    </row>
    <row r="206" spans="1:6" ht="16" customHeight="1">
      <c r="A206" s="607"/>
      <c r="B206" s="254" t="s">
        <v>1778</v>
      </c>
      <c r="C206" s="242"/>
      <c r="D206" s="256"/>
      <c r="E206" s="243"/>
      <c r="F206" s="251"/>
    </row>
    <row r="207" spans="1:6" ht="16" customHeight="1">
      <c r="A207" s="607"/>
      <c r="B207" s="257" t="s">
        <v>1770</v>
      </c>
      <c r="C207" s="242"/>
      <c r="D207" s="256"/>
      <c r="E207" s="243"/>
      <c r="F207" s="251"/>
    </row>
    <row r="208" spans="1:6" ht="19.25" customHeight="1">
      <c r="A208" s="255"/>
      <c r="B208" s="254" t="s">
        <v>1779</v>
      </c>
      <c r="C208" s="242" t="s">
        <v>861</v>
      </c>
      <c r="D208" s="256">
        <v>5</v>
      </c>
      <c r="E208" s="243"/>
      <c r="F208" s="243"/>
    </row>
    <row r="209" spans="1:6" ht="16" customHeight="1">
      <c r="A209" s="255"/>
      <c r="B209" s="257" t="s">
        <v>1780</v>
      </c>
      <c r="C209" s="242"/>
      <c r="D209" s="256"/>
      <c r="E209" s="243"/>
      <c r="F209" s="251"/>
    </row>
    <row r="210" spans="1:6" ht="16" customHeight="1">
      <c r="A210" s="255"/>
      <c r="B210" s="254"/>
      <c r="C210" s="242"/>
      <c r="D210" s="256"/>
      <c r="E210" s="243"/>
      <c r="F210" s="251"/>
    </row>
    <row r="211" spans="1:6" ht="16" customHeight="1">
      <c r="A211" s="255"/>
      <c r="B211" s="254" t="s">
        <v>1781</v>
      </c>
      <c r="C211" s="242"/>
      <c r="D211" s="256"/>
      <c r="E211" s="243"/>
      <c r="F211" s="251"/>
    </row>
    <row r="212" spans="1:6" ht="16" customHeight="1">
      <c r="A212" s="255"/>
      <c r="B212" s="258" t="s">
        <v>1782</v>
      </c>
      <c r="C212" s="242" t="s">
        <v>556</v>
      </c>
      <c r="D212" s="256">
        <v>50</v>
      </c>
      <c r="E212" s="243"/>
      <c r="F212" s="243">
        <f>D212*E212</f>
        <v>0</v>
      </c>
    </row>
    <row r="213" spans="1:6" ht="16" customHeight="1">
      <c r="A213" s="255"/>
      <c r="B213" s="254" t="s">
        <v>1783</v>
      </c>
      <c r="C213" s="242" t="s">
        <v>861</v>
      </c>
      <c r="D213" s="256">
        <v>1</v>
      </c>
      <c r="E213" s="243"/>
      <c r="F213" s="243">
        <f>D213*E213</f>
        <v>0</v>
      </c>
    </row>
    <row r="214" spans="1:6" ht="16" customHeight="1">
      <c r="A214" s="255"/>
      <c r="B214" s="254" t="s">
        <v>1784</v>
      </c>
      <c r="C214" s="242" t="s">
        <v>556</v>
      </c>
      <c r="D214" s="256">
        <v>50</v>
      </c>
      <c r="E214" s="243"/>
      <c r="F214" s="243">
        <f>D214*E214</f>
        <v>0</v>
      </c>
    </row>
    <row r="215" spans="1:6" ht="16" customHeight="1">
      <c r="A215" s="255"/>
      <c r="B215" s="254" t="s">
        <v>1785</v>
      </c>
      <c r="C215" s="242" t="s">
        <v>861</v>
      </c>
      <c r="D215" s="256">
        <v>3</v>
      </c>
      <c r="E215" s="243"/>
      <c r="F215" s="243"/>
    </row>
    <row r="216" spans="1:6" ht="16" customHeight="1">
      <c r="A216" s="255"/>
      <c r="B216" s="257" t="s">
        <v>1780</v>
      </c>
      <c r="C216" s="242"/>
      <c r="D216" s="256"/>
      <c r="E216" s="243"/>
      <c r="F216" s="251"/>
    </row>
    <row r="217" spans="1:6" ht="16" customHeight="1">
      <c r="A217" s="255"/>
      <c r="B217" s="254" t="s">
        <v>1786</v>
      </c>
      <c r="C217" s="242" t="s">
        <v>556</v>
      </c>
      <c r="D217" s="256">
        <v>15</v>
      </c>
      <c r="E217" s="243"/>
      <c r="F217" s="243">
        <f>D217*E217</f>
        <v>0</v>
      </c>
    </row>
    <row r="218" spans="1:6" ht="16" customHeight="1">
      <c r="A218" s="255"/>
      <c r="B218" s="259" t="s">
        <v>1787</v>
      </c>
      <c r="C218" s="242"/>
      <c r="D218" s="256"/>
      <c r="E218" s="243"/>
      <c r="F218" s="251"/>
    </row>
    <row r="219" spans="1:6" ht="16" customHeight="1">
      <c r="A219" s="255"/>
      <c r="B219" s="254" t="s">
        <v>1788</v>
      </c>
      <c r="C219" s="242" t="s">
        <v>130</v>
      </c>
      <c r="D219" s="242">
        <v>6</v>
      </c>
      <c r="E219" s="243"/>
      <c r="F219" s="243"/>
    </row>
    <row r="220" spans="1:6" ht="16" customHeight="1">
      <c r="A220" s="255"/>
      <c r="B220" s="254" t="s">
        <v>1789</v>
      </c>
      <c r="C220" s="242" t="s">
        <v>130</v>
      </c>
      <c r="D220" s="256">
        <v>12</v>
      </c>
      <c r="E220" s="243"/>
      <c r="F220" s="243"/>
    </row>
    <row r="221" spans="1:6" ht="16" customHeight="1">
      <c r="A221" s="255"/>
      <c r="B221" s="254" t="s">
        <v>1790</v>
      </c>
      <c r="C221" s="242" t="s">
        <v>130</v>
      </c>
      <c r="D221" s="256">
        <v>12</v>
      </c>
      <c r="E221" s="243"/>
      <c r="F221" s="243"/>
    </row>
    <row r="222" spans="1:6" ht="16" customHeight="1">
      <c r="A222" s="255"/>
      <c r="B222" s="257" t="s">
        <v>1780</v>
      </c>
      <c r="C222" s="242"/>
      <c r="D222" s="256"/>
      <c r="E222" s="251"/>
      <c r="F222" s="251"/>
    </row>
    <row r="223" spans="1:6" ht="16" customHeight="1">
      <c r="A223" s="255"/>
      <c r="B223" s="254"/>
      <c r="C223" s="242"/>
      <c r="D223" s="242"/>
      <c r="E223" s="251"/>
      <c r="F223" s="251"/>
    </row>
    <row r="224" spans="1:6" ht="16" customHeight="1">
      <c r="A224" s="255"/>
      <c r="B224" s="254" t="s">
        <v>1791</v>
      </c>
      <c r="C224" s="242" t="s">
        <v>172</v>
      </c>
      <c r="D224" s="242">
        <v>3</v>
      </c>
      <c r="E224" s="243"/>
      <c r="F224" s="243"/>
    </row>
    <row r="225" spans="1:6" ht="16" customHeight="1">
      <c r="A225" s="255"/>
      <c r="B225" s="257" t="s">
        <v>1780</v>
      </c>
      <c r="C225" s="242"/>
      <c r="D225" s="242"/>
      <c r="E225" s="251"/>
      <c r="F225" s="251"/>
    </row>
    <row r="226" spans="1:6" ht="16" customHeight="1">
      <c r="A226" s="238"/>
      <c r="B226" s="240"/>
      <c r="C226" s="238"/>
      <c r="D226" s="238"/>
      <c r="E226" s="236"/>
      <c r="F226" s="236"/>
    </row>
    <row r="227" spans="1:6" ht="16" customHeight="1">
      <c r="A227" s="607"/>
      <c r="B227" s="237" t="s">
        <v>1792</v>
      </c>
      <c r="C227" s="234"/>
      <c r="D227" s="235"/>
      <c r="E227" s="236"/>
      <c r="F227" s="236"/>
    </row>
    <row r="228" spans="1:6" ht="16" customHeight="1">
      <c r="A228" s="255"/>
      <c r="B228" s="254" t="s">
        <v>1793</v>
      </c>
      <c r="C228" s="255"/>
      <c r="D228" s="617"/>
      <c r="E228" s="243"/>
      <c r="F228" s="251"/>
    </row>
    <row r="229" spans="1:6" ht="16" customHeight="1">
      <c r="A229" s="607" t="s">
        <v>1794</v>
      </c>
      <c r="B229" s="254" t="s">
        <v>1795</v>
      </c>
      <c r="C229" s="242" t="s">
        <v>861</v>
      </c>
      <c r="D229" s="256">
        <v>1</v>
      </c>
      <c r="E229" s="945"/>
      <c r="F229" s="945">
        <f>D229*E229</f>
        <v>0</v>
      </c>
    </row>
    <row r="230" spans="1:6" ht="16" customHeight="1">
      <c r="A230" s="607"/>
      <c r="B230" s="254" t="s">
        <v>1796</v>
      </c>
      <c r="C230" s="242"/>
      <c r="D230" s="256"/>
      <c r="E230" s="945"/>
      <c r="F230" s="945"/>
    </row>
    <row r="231" spans="1:6" ht="16" customHeight="1">
      <c r="A231" s="607" t="s">
        <v>1797</v>
      </c>
      <c r="B231" s="254" t="s">
        <v>1798</v>
      </c>
      <c r="C231" s="242" t="s">
        <v>861</v>
      </c>
      <c r="D231" s="256">
        <v>1</v>
      </c>
      <c r="E231" s="945"/>
      <c r="F231" s="945"/>
    </row>
    <row r="232" spans="1:6" ht="16" customHeight="1">
      <c r="A232" s="607"/>
      <c r="B232" s="254" t="s">
        <v>1775</v>
      </c>
      <c r="C232" s="242"/>
      <c r="D232" s="256"/>
      <c r="E232" s="243"/>
      <c r="F232" s="251"/>
    </row>
    <row r="233" spans="1:6" ht="16" customHeight="1">
      <c r="A233" s="255"/>
      <c r="B233" s="254" t="s">
        <v>1799</v>
      </c>
      <c r="C233" s="242" t="s">
        <v>861</v>
      </c>
      <c r="D233" s="256">
        <v>1</v>
      </c>
      <c r="E233" s="243"/>
      <c r="F233" s="243">
        <f>D233*E233</f>
        <v>0</v>
      </c>
    </row>
    <row r="234" spans="1:6" ht="16" customHeight="1">
      <c r="A234" s="255"/>
      <c r="B234" s="254" t="s">
        <v>1800</v>
      </c>
      <c r="C234" s="242" t="s">
        <v>556</v>
      </c>
      <c r="D234" s="256">
        <v>5</v>
      </c>
      <c r="E234" s="243"/>
      <c r="F234" s="243">
        <f>D234*E234</f>
        <v>0</v>
      </c>
    </row>
    <row r="235" spans="1:6" ht="16" customHeight="1">
      <c r="A235" s="255"/>
      <c r="B235" s="254" t="s">
        <v>1781</v>
      </c>
      <c r="C235" s="242"/>
      <c r="D235" s="256"/>
      <c r="E235" s="243"/>
      <c r="F235" s="251"/>
    </row>
    <row r="236" spans="1:6" ht="16" customHeight="1">
      <c r="A236" s="255"/>
      <c r="B236" s="254" t="s">
        <v>1801</v>
      </c>
      <c r="C236" s="242" t="s">
        <v>556</v>
      </c>
      <c r="D236" s="256">
        <v>15</v>
      </c>
      <c r="E236" s="243"/>
      <c r="F236" s="243">
        <f>D236*E236</f>
        <v>0</v>
      </c>
    </row>
    <row r="237" spans="1:6" ht="16" customHeight="1">
      <c r="A237" s="255"/>
      <c r="B237" s="254" t="s">
        <v>1783</v>
      </c>
      <c r="C237" s="242" t="s">
        <v>861</v>
      </c>
      <c r="D237" s="256">
        <v>1</v>
      </c>
      <c r="E237" s="243"/>
      <c r="F237" s="243">
        <f>D237*E237</f>
        <v>0</v>
      </c>
    </row>
    <row r="238" spans="1:6" ht="16" customHeight="1">
      <c r="A238" s="255"/>
      <c r="B238" s="254" t="s">
        <v>1784</v>
      </c>
      <c r="C238" s="242" t="s">
        <v>556</v>
      </c>
      <c r="D238" s="256">
        <v>15</v>
      </c>
      <c r="E238" s="243"/>
      <c r="F238" s="243">
        <f>D238*E238</f>
        <v>0</v>
      </c>
    </row>
    <row r="239" spans="1:6" ht="16" customHeight="1">
      <c r="A239" s="255"/>
      <c r="B239" s="254" t="s">
        <v>1785</v>
      </c>
      <c r="C239" s="242" t="s">
        <v>861</v>
      </c>
      <c r="D239" s="256">
        <v>1</v>
      </c>
      <c r="E239" s="243"/>
      <c r="F239" s="243">
        <f>D239*E239</f>
        <v>0</v>
      </c>
    </row>
    <row r="240" spans="1:6" ht="16" customHeight="1">
      <c r="A240" s="255"/>
      <c r="B240" s="617" t="s">
        <v>1802</v>
      </c>
      <c r="C240" s="242"/>
      <c r="D240" s="242"/>
      <c r="E240" s="239"/>
      <c r="F240" s="236"/>
    </row>
    <row r="241" spans="1:6" ht="16" customHeight="1">
      <c r="A241" s="255"/>
      <c r="B241" s="617" t="s">
        <v>1803</v>
      </c>
      <c r="C241" s="242" t="s">
        <v>130</v>
      </c>
      <c r="D241" s="242">
        <v>1</v>
      </c>
      <c r="E241" s="239"/>
      <c r="F241" s="236">
        <f>D241*E241</f>
        <v>0</v>
      </c>
    </row>
    <row r="242" spans="1:6" ht="16" customHeight="1">
      <c r="A242" s="255"/>
      <c r="B242" s="617" t="s">
        <v>1804</v>
      </c>
      <c r="C242" s="242" t="s">
        <v>861</v>
      </c>
      <c r="D242" s="242">
        <v>1</v>
      </c>
      <c r="E242" s="239"/>
      <c r="F242" s="236">
        <f>D242*E242</f>
        <v>0</v>
      </c>
    </row>
    <row r="243" spans="1:6" ht="16" customHeight="1">
      <c r="A243" s="255"/>
      <c r="B243" s="259" t="s">
        <v>1805</v>
      </c>
      <c r="C243" s="242"/>
      <c r="D243" s="256"/>
      <c r="E243" s="243"/>
      <c r="F243" s="251"/>
    </row>
    <row r="244" spans="1:6" ht="16" customHeight="1">
      <c r="A244" s="255"/>
      <c r="B244" s="254" t="s">
        <v>1806</v>
      </c>
      <c r="C244" s="242" t="s">
        <v>130</v>
      </c>
      <c r="D244" s="242">
        <v>2</v>
      </c>
      <c r="E244" s="243"/>
      <c r="F244" s="243">
        <f>D244*E244</f>
        <v>0</v>
      </c>
    </row>
    <row r="245" spans="1:6" ht="16" customHeight="1">
      <c r="A245" s="255"/>
      <c r="B245" s="254" t="s">
        <v>1790</v>
      </c>
      <c r="C245" s="242" t="s">
        <v>130</v>
      </c>
      <c r="D245" s="256">
        <v>4</v>
      </c>
      <c r="E245" s="243"/>
      <c r="F245" s="243">
        <f>D245*E245</f>
        <v>0</v>
      </c>
    </row>
    <row r="246" spans="1:6" ht="32" customHeight="1">
      <c r="A246" s="255"/>
      <c r="B246" s="258" t="s">
        <v>1807</v>
      </c>
      <c r="C246" s="242" t="s">
        <v>861</v>
      </c>
      <c r="D246" s="256">
        <v>1</v>
      </c>
      <c r="E246" s="243"/>
      <c r="F246" s="243">
        <f>D246*E246</f>
        <v>0</v>
      </c>
    </row>
    <row r="247" spans="1:6" ht="5.5" customHeight="1">
      <c r="A247" s="255"/>
      <c r="B247" s="609"/>
      <c r="C247" s="242"/>
      <c r="D247" s="242"/>
      <c r="E247" s="251"/>
      <c r="F247" s="251"/>
    </row>
    <row r="248" spans="1:6" ht="22.25" customHeight="1">
      <c r="A248" s="607"/>
      <c r="B248" s="241" t="s">
        <v>1808</v>
      </c>
      <c r="C248" s="234"/>
      <c r="D248" s="235"/>
      <c r="E248" s="236"/>
      <c r="F248" s="236"/>
    </row>
    <row r="249" spans="1:6" ht="16" customHeight="1">
      <c r="A249" s="255"/>
      <c r="B249" s="254" t="s">
        <v>1793</v>
      </c>
      <c r="C249" s="255"/>
      <c r="D249" s="617"/>
      <c r="E249" s="243"/>
      <c r="F249" s="251"/>
    </row>
    <row r="250" spans="1:6" ht="16" customHeight="1">
      <c r="A250" s="607" t="s">
        <v>1809</v>
      </c>
      <c r="B250" s="254" t="s">
        <v>1795</v>
      </c>
      <c r="C250" s="242" t="s">
        <v>861</v>
      </c>
      <c r="D250" s="256">
        <v>1</v>
      </c>
      <c r="E250" s="945"/>
      <c r="F250" s="945">
        <f>D250*E250</f>
        <v>0</v>
      </c>
    </row>
    <row r="251" spans="1:6" ht="16" customHeight="1">
      <c r="A251" s="607"/>
      <c r="B251" s="254" t="s">
        <v>1796</v>
      </c>
      <c r="C251" s="242"/>
      <c r="D251" s="256"/>
      <c r="E251" s="945"/>
      <c r="F251" s="945"/>
    </row>
    <row r="252" spans="1:6" ht="16" customHeight="1">
      <c r="A252" s="607" t="s">
        <v>1810</v>
      </c>
      <c r="B252" s="254" t="s">
        <v>1798</v>
      </c>
      <c r="C252" s="242" t="s">
        <v>861</v>
      </c>
      <c r="D252" s="256">
        <v>1</v>
      </c>
      <c r="E252" s="945"/>
      <c r="F252" s="945"/>
    </row>
    <row r="253" spans="1:6" ht="16" customHeight="1">
      <c r="A253" s="607"/>
      <c r="B253" s="254" t="s">
        <v>1775</v>
      </c>
      <c r="C253" s="242"/>
      <c r="D253" s="256"/>
      <c r="E253" s="243"/>
      <c r="F253" s="251"/>
    </row>
    <row r="254" spans="1:6" ht="16" customHeight="1">
      <c r="A254" s="255"/>
      <c r="B254" s="254" t="s">
        <v>1799</v>
      </c>
      <c r="C254" s="242" t="s">
        <v>861</v>
      </c>
      <c r="D254" s="256">
        <v>1</v>
      </c>
      <c r="E254" s="243"/>
      <c r="F254" s="243">
        <f>D254*E254</f>
        <v>0</v>
      </c>
    </row>
    <row r="255" spans="1:6" ht="16" customHeight="1">
      <c r="A255" s="255"/>
      <c r="B255" s="254" t="s">
        <v>1800</v>
      </c>
      <c r="C255" s="242" t="s">
        <v>556</v>
      </c>
      <c r="D255" s="256">
        <v>5</v>
      </c>
      <c r="E255" s="243"/>
      <c r="F255" s="243">
        <f>D255*E255</f>
        <v>0</v>
      </c>
    </row>
    <row r="256" spans="1:6" ht="16" customHeight="1">
      <c r="A256" s="255"/>
      <c r="B256" s="254" t="s">
        <v>1781</v>
      </c>
      <c r="C256" s="242"/>
      <c r="D256" s="256"/>
      <c r="E256" s="243"/>
      <c r="F256" s="251"/>
    </row>
    <row r="257" spans="1:6" ht="16" customHeight="1">
      <c r="A257" s="255"/>
      <c r="B257" s="254" t="s">
        <v>1801</v>
      </c>
      <c r="C257" s="242" t="s">
        <v>556</v>
      </c>
      <c r="D257" s="256">
        <v>10</v>
      </c>
      <c r="E257" s="243"/>
      <c r="F257" s="243">
        <f>D257*E257</f>
        <v>0</v>
      </c>
    </row>
    <row r="258" spans="1:6" ht="16" customHeight="1">
      <c r="A258" s="255"/>
      <c r="B258" s="254" t="s">
        <v>1783</v>
      </c>
      <c r="C258" s="242" t="s">
        <v>861</v>
      </c>
      <c r="D258" s="256">
        <v>1</v>
      </c>
      <c r="E258" s="243"/>
      <c r="F258" s="243">
        <f>D258*E258</f>
        <v>0</v>
      </c>
    </row>
    <row r="259" spans="1:6" ht="16" customHeight="1">
      <c r="A259" s="255"/>
      <c r="B259" s="254" t="s">
        <v>1784</v>
      </c>
      <c r="C259" s="242" t="s">
        <v>556</v>
      </c>
      <c r="D259" s="256">
        <v>10</v>
      </c>
      <c r="E259" s="243"/>
      <c r="F259" s="243">
        <f>D259*E259</f>
        <v>0</v>
      </c>
    </row>
    <row r="260" spans="1:6" ht="16" customHeight="1">
      <c r="A260" s="255"/>
      <c r="B260" s="254"/>
      <c r="C260" s="242"/>
      <c r="D260" s="256"/>
      <c r="E260" s="243"/>
      <c r="F260" s="251"/>
    </row>
    <row r="261" spans="1:6" ht="16" customHeight="1">
      <c r="A261" s="255"/>
      <c r="B261" s="254" t="s">
        <v>1785</v>
      </c>
      <c r="C261" s="242" t="s">
        <v>861</v>
      </c>
      <c r="D261" s="256">
        <v>1</v>
      </c>
      <c r="E261" s="243"/>
      <c r="F261" s="243">
        <f>D261*E261</f>
        <v>0</v>
      </c>
    </row>
    <row r="262" spans="1:6" ht="16" customHeight="1">
      <c r="A262" s="255"/>
      <c r="B262" s="617" t="s">
        <v>1802</v>
      </c>
      <c r="C262" s="242"/>
      <c r="D262" s="242"/>
      <c r="E262" s="239"/>
      <c r="F262" s="236"/>
    </row>
    <row r="263" spans="1:6" ht="16" customHeight="1">
      <c r="A263" s="255"/>
      <c r="B263" s="617" t="s">
        <v>1803</v>
      </c>
      <c r="C263" s="242" t="s">
        <v>130</v>
      </c>
      <c r="D263" s="242">
        <v>1</v>
      </c>
      <c r="E263" s="239"/>
      <c r="F263" s="236">
        <f>D263*E263</f>
        <v>0</v>
      </c>
    </row>
    <row r="264" spans="1:6" ht="16" customHeight="1">
      <c r="A264" s="255"/>
      <c r="B264" s="617" t="s">
        <v>1804</v>
      </c>
      <c r="C264" s="242" t="s">
        <v>861</v>
      </c>
      <c r="D264" s="242">
        <v>1</v>
      </c>
      <c r="E264" s="239"/>
      <c r="F264" s="236">
        <f>D264*E264</f>
        <v>0</v>
      </c>
    </row>
    <row r="265" spans="1:6" ht="16" customHeight="1">
      <c r="A265" s="255"/>
      <c r="B265" s="259" t="s">
        <v>1805</v>
      </c>
      <c r="C265" s="242"/>
      <c r="D265" s="256"/>
      <c r="E265" s="243"/>
      <c r="F265" s="251"/>
    </row>
    <row r="266" spans="1:6" ht="16" customHeight="1">
      <c r="A266" s="255"/>
      <c r="B266" s="254" t="s">
        <v>1806</v>
      </c>
      <c r="C266" s="242" t="s">
        <v>130</v>
      </c>
      <c r="D266" s="242">
        <v>2</v>
      </c>
      <c r="E266" s="243"/>
      <c r="F266" s="243">
        <f>D266*E266</f>
        <v>0</v>
      </c>
    </row>
    <row r="267" spans="1:6" ht="16" customHeight="1">
      <c r="A267" s="255"/>
      <c r="B267" s="254" t="s">
        <v>1790</v>
      </c>
      <c r="C267" s="242" t="s">
        <v>130</v>
      </c>
      <c r="D267" s="256">
        <v>4</v>
      </c>
      <c r="E267" s="243"/>
      <c r="F267" s="243">
        <f>D267*E267</f>
        <v>0</v>
      </c>
    </row>
    <row r="268" spans="1:6" ht="32" customHeight="1">
      <c r="A268" s="255"/>
      <c r="B268" s="258" t="s">
        <v>1807</v>
      </c>
      <c r="C268" s="242" t="s">
        <v>861</v>
      </c>
      <c r="D268" s="242">
        <v>1</v>
      </c>
      <c r="E268" s="243"/>
      <c r="F268" s="236">
        <f>D268*E268</f>
        <v>0</v>
      </c>
    </row>
    <row r="269" spans="1:6" ht="16" customHeight="1">
      <c r="A269" s="255"/>
      <c r="B269" s="609"/>
      <c r="C269" s="242"/>
      <c r="D269" s="242"/>
      <c r="E269" s="251"/>
      <c r="F269" s="251"/>
    </row>
    <row r="270" spans="1:6" ht="16" customHeight="1">
      <c r="A270" s="238"/>
      <c r="B270" s="241" t="s">
        <v>1811</v>
      </c>
      <c r="C270" s="238"/>
      <c r="D270" s="238"/>
      <c r="E270" s="239"/>
      <c r="F270" s="236"/>
    </row>
    <row r="271" spans="1:6" ht="16" customHeight="1">
      <c r="A271" s="238"/>
      <c r="B271" s="241" t="s">
        <v>1812</v>
      </c>
      <c r="C271" s="238" t="s">
        <v>861</v>
      </c>
      <c r="D271" s="238">
        <v>1</v>
      </c>
      <c r="E271" s="239"/>
      <c r="F271" s="236">
        <f>D271*E271</f>
        <v>0</v>
      </c>
    </row>
    <row r="272" spans="1:6" ht="16" customHeight="1">
      <c r="A272" s="238"/>
      <c r="B272" s="240" t="s">
        <v>1813</v>
      </c>
      <c r="C272" s="238"/>
      <c r="D272" s="238"/>
      <c r="E272" s="239"/>
      <c r="F272" s="236"/>
    </row>
    <row r="273" spans="1:6" ht="16" customHeight="1">
      <c r="A273" s="238"/>
      <c r="B273" s="240" t="s">
        <v>1814</v>
      </c>
      <c r="C273" s="238"/>
      <c r="D273" s="238"/>
      <c r="E273" s="239"/>
      <c r="F273" s="236"/>
    </row>
    <row r="274" spans="1:6" ht="16" customHeight="1">
      <c r="A274" s="238"/>
      <c r="B274" s="240" t="s">
        <v>1815</v>
      </c>
      <c r="C274" s="238"/>
      <c r="D274" s="238"/>
      <c r="E274" s="239"/>
      <c r="F274" s="236"/>
    </row>
    <row r="275" spans="1:6" ht="16" customHeight="1">
      <c r="A275" s="238"/>
      <c r="B275" s="240" t="s">
        <v>1816</v>
      </c>
      <c r="C275" s="238"/>
      <c r="D275" s="238"/>
      <c r="E275" s="239"/>
      <c r="F275" s="236"/>
    </row>
    <row r="276" spans="1:6" ht="16" customHeight="1">
      <c r="A276" s="238"/>
      <c r="B276" s="260"/>
      <c r="C276" s="238"/>
      <c r="D276" s="238"/>
      <c r="E276" s="239"/>
      <c r="F276" s="236"/>
    </row>
    <row r="277" spans="1:6" ht="16" customHeight="1">
      <c r="A277" s="238"/>
      <c r="B277" s="618" t="s">
        <v>1817</v>
      </c>
      <c r="C277" s="238"/>
      <c r="D277" s="238"/>
      <c r="E277" s="239"/>
      <c r="F277" s="236"/>
    </row>
    <row r="278" spans="1:6" ht="16" customHeight="1">
      <c r="A278" s="238"/>
      <c r="B278" s="619" t="s">
        <v>1818</v>
      </c>
      <c r="C278" s="238"/>
      <c r="D278" s="238"/>
      <c r="E278" s="239"/>
      <c r="F278" s="236"/>
    </row>
    <row r="279" spans="1:6" ht="16" customHeight="1">
      <c r="A279" s="238"/>
      <c r="B279" s="619" t="s">
        <v>1819</v>
      </c>
      <c r="C279" s="238"/>
      <c r="D279" s="238"/>
      <c r="E279" s="239"/>
      <c r="F279" s="236"/>
    </row>
    <row r="280" spans="1:6" ht="16" customHeight="1">
      <c r="A280" s="238"/>
      <c r="B280" s="619"/>
      <c r="C280" s="238"/>
      <c r="D280" s="238"/>
      <c r="E280" s="239"/>
      <c r="F280" s="236"/>
    </row>
    <row r="281" spans="1:6" ht="16" customHeight="1">
      <c r="A281" s="238"/>
      <c r="B281" s="620" t="s">
        <v>1820</v>
      </c>
      <c r="C281" s="238"/>
      <c r="D281" s="238"/>
      <c r="E281" s="239"/>
      <c r="F281" s="236"/>
    </row>
    <row r="282" spans="1:6" ht="80" customHeight="1">
      <c r="A282" s="238"/>
      <c r="B282" s="261" t="s">
        <v>1821</v>
      </c>
      <c r="C282" s="238"/>
      <c r="D282" s="238"/>
      <c r="E282" s="239"/>
      <c r="F282" s="236"/>
    </row>
    <row r="283" spans="1:6" ht="16" customHeight="1">
      <c r="A283" s="238"/>
      <c r="B283" s="619"/>
      <c r="C283" s="238"/>
      <c r="D283" s="238"/>
      <c r="E283" s="239"/>
      <c r="F283" s="236"/>
    </row>
    <row r="284" spans="1:6" ht="15.75" customHeight="1">
      <c r="A284" s="238"/>
      <c r="B284" s="621" t="s">
        <v>1822</v>
      </c>
      <c r="C284" s="238"/>
      <c r="D284" s="238"/>
      <c r="E284" s="239"/>
      <c r="F284" s="236"/>
    </row>
    <row r="285" spans="1:6" ht="15.75" customHeight="1">
      <c r="A285" s="238"/>
      <c r="B285" s="612" t="s">
        <v>1823</v>
      </c>
      <c r="C285" s="238"/>
      <c r="D285" s="238"/>
      <c r="E285" s="239"/>
      <c r="F285" s="236"/>
    </row>
    <row r="286" spans="1:6" ht="15.75" customHeight="1">
      <c r="A286" s="238"/>
      <c r="B286" s="612" t="s">
        <v>1824</v>
      </c>
      <c r="C286" s="238"/>
      <c r="D286" s="238"/>
      <c r="E286" s="239"/>
      <c r="F286" s="236"/>
    </row>
    <row r="287" spans="1:6" ht="15.75" customHeight="1">
      <c r="A287" s="238"/>
      <c r="B287" s="612"/>
      <c r="C287" s="238"/>
      <c r="D287" s="238"/>
      <c r="E287" s="239"/>
      <c r="F287" s="236"/>
    </row>
    <row r="288" spans="1:6" ht="15.75" customHeight="1">
      <c r="A288" s="238"/>
      <c r="B288" s="621" t="s">
        <v>1822</v>
      </c>
      <c r="C288" s="238"/>
      <c r="D288" s="238"/>
      <c r="E288" s="239"/>
      <c r="F288" s="236"/>
    </row>
    <row r="289" spans="1:6" ht="15.75" customHeight="1">
      <c r="A289" s="238"/>
      <c r="B289" s="612" t="s">
        <v>1823</v>
      </c>
      <c r="C289" s="238"/>
      <c r="D289" s="238"/>
      <c r="E289" s="239"/>
      <c r="F289" s="236"/>
    </row>
    <row r="290" spans="1:6" ht="15.75" customHeight="1">
      <c r="A290" s="238"/>
      <c r="B290" s="612" t="s">
        <v>1825</v>
      </c>
      <c r="C290" s="238"/>
      <c r="D290" s="238"/>
      <c r="E290" s="239"/>
      <c r="F290" s="236"/>
    </row>
    <row r="291" spans="1:6" ht="15.75" customHeight="1">
      <c r="A291" s="238"/>
      <c r="B291" s="622"/>
      <c r="C291" s="238"/>
      <c r="D291" s="238"/>
      <c r="E291" s="239"/>
      <c r="F291" s="236"/>
    </row>
    <row r="292" spans="1:6" ht="15.75" customHeight="1">
      <c r="A292" s="238"/>
      <c r="B292" s="620" t="s">
        <v>1826</v>
      </c>
      <c r="C292" s="238"/>
      <c r="D292" s="238"/>
      <c r="E292" s="239"/>
      <c r="F292" s="236"/>
    </row>
    <row r="293" spans="1:6" ht="15.75" customHeight="1">
      <c r="A293" s="238"/>
      <c r="B293" s="619" t="s">
        <v>1827</v>
      </c>
      <c r="C293" s="238"/>
      <c r="D293" s="238"/>
      <c r="E293" s="239"/>
      <c r="F293" s="236"/>
    </row>
    <row r="294" spans="1:6" ht="30" customHeight="1">
      <c r="A294" s="238"/>
      <c r="B294" s="261" t="s">
        <v>1828</v>
      </c>
      <c r="C294" s="238"/>
      <c r="D294" s="238"/>
      <c r="E294" s="239"/>
      <c r="F294" s="236"/>
    </row>
    <row r="295" spans="1:6" ht="15.75" customHeight="1">
      <c r="A295" s="238"/>
      <c r="B295" s="612"/>
      <c r="C295" s="238"/>
      <c r="D295" s="238"/>
      <c r="E295" s="239"/>
      <c r="F295" s="236"/>
    </row>
    <row r="296" spans="1:6" ht="20.5" customHeight="1">
      <c r="A296" s="238"/>
      <c r="B296" s="241" t="s">
        <v>1829</v>
      </c>
      <c r="C296" s="238" t="s">
        <v>861</v>
      </c>
      <c r="D296" s="238" t="s">
        <v>844</v>
      </c>
      <c r="E296" s="239"/>
      <c r="F296" s="236">
        <f>D296*E296</f>
        <v>0</v>
      </c>
    </row>
    <row r="297" spans="1:6" ht="15.75" customHeight="1">
      <c r="A297" s="238"/>
      <c r="B297" s="260" t="s">
        <v>1830</v>
      </c>
      <c r="C297" s="238"/>
      <c r="D297" s="238"/>
      <c r="E297" s="239"/>
      <c r="F297" s="236"/>
    </row>
    <row r="298" spans="1:6" ht="16" customHeight="1">
      <c r="A298" s="238"/>
      <c r="B298" s="241" t="s">
        <v>1831</v>
      </c>
      <c r="C298" s="238"/>
      <c r="D298" s="238"/>
      <c r="E298" s="239"/>
      <c r="F298" s="236"/>
    </row>
    <row r="299" spans="1:6" ht="16" customHeight="1">
      <c r="A299" s="238"/>
      <c r="B299" s="240" t="s">
        <v>1832</v>
      </c>
      <c r="C299" s="238"/>
      <c r="D299" s="238"/>
      <c r="E299" s="239"/>
      <c r="F299" s="236"/>
    </row>
    <row r="300" spans="1:6" ht="16" customHeight="1">
      <c r="A300" s="238"/>
      <c r="B300" s="240" t="s">
        <v>1833</v>
      </c>
      <c r="C300" s="238"/>
      <c r="D300" s="238"/>
      <c r="E300" s="239"/>
      <c r="F300" s="236"/>
    </row>
    <row r="301" spans="1:6" ht="16" customHeight="1">
      <c r="A301" s="238"/>
      <c r="B301" s="260" t="s">
        <v>1834</v>
      </c>
      <c r="C301" s="238" t="s">
        <v>861</v>
      </c>
      <c r="D301" s="238">
        <v>1</v>
      </c>
      <c r="E301" s="239"/>
      <c r="F301" s="236">
        <f>D301*E301</f>
        <v>0</v>
      </c>
    </row>
    <row r="302" spans="1:6" ht="16" customHeight="1">
      <c r="A302" s="238"/>
      <c r="B302" s="260" t="s">
        <v>1835</v>
      </c>
      <c r="C302" s="238"/>
      <c r="D302" s="238"/>
      <c r="E302" s="239"/>
      <c r="F302" s="236"/>
    </row>
    <row r="303" spans="1:6" ht="16" customHeight="1">
      <c r="A303" s="238"/>
      <c r="B303" s="260" t="s">
        <v>1836</v>
      </c>
      <c r="C303" s="238" t="s">
        <v>861</v>
      </c>
      <c r="D303" s="238">
        <v>1</v>
      </c>
      <c r="E303" s="239"/>
      <c r="F303" s="236">
        <f>D303*E303</f>
        <v>0</v>
      </c>
    </row>
    <row r="304" spans="1:6" ht="16" customHeight="1">
      <c r="A304" s="238"/>
      <c r="B304" s="260" t="s">
        <v>1837</v>
      </c>
      <c r="C304" s="238" t="s">
        <v>861</v>
      </c>
      <c r="D304" s="238">
        <v>1</v>
      </c>
      <c r="E304" s="239"/>
      <c r="F304" s="236">
        <f>D304*E304</f>
        <v>0</v>
      </c>
    </row>
    <row r="305" spans="1:6" ht="16" customHeight="1">
      <c r="A305" s="238"/>
      <c r="B305" s="260"/>
      <c r="C305" s="238"/>
      <c r="D305" s="238"/>
      <c r="E305" s="239"/>
      <c r="F305" s="236"/>
    </row>
    <row r="306" spans="1:6" ht="16" customHeight="1">
      <c r="A306" s="238"/>
      <c r="B306" s="260" t="s">
        <v>1838</v>
      </c>
      <c r="C306" s="238" t="s">
        <v>861</v>
      </c>
      <c r="D306" s="238">
        <v>1</v>
      </c>
      <c r="E306" s="239"/>
      <c r="F306" s="236">
        <f t="shared" ref="F306:F311" si="8">D306*E306</f>
        <v>0</v>
      </c>
    </row>
    <row r="307" spans="1:6" ht="30" customHeight="1">
      <c r="A307" s="238"/>
      <c r="B307" s="260" t="s">
        <v>1839</v>
      </c>
      <c r="C307" s="238" t="s">
        <v>861</v>
      </c>
      <c r="D307" s="238">
        <v>1</v>
      </c>
      <c r="E307" s="239"/>
      <c r="F307" s="236">
        <f t="shared" si="8"/>
        <v>0</v>
      </c>
    </row>
    <row r="308" spans="1:6" ht="16" customHeight="1">
      <c r="A308" s="238"/>
      <c r="B308" s="260" t="s">
        <v>1840</v>
      </c>
      <c r="C308" s="238" t="s">
        <v>861</v>
      </c>
      <c r="D308" s="238">
        <v>1</v>
      </c>
      <c r="E308" s="239"/>
      <c r="F308" s="236">
        <f t="shared" si="8"/>
        <v>0</v>
      </c>
    </row>
    <row r="309" spans="1:6" ht="16.75" customHeight="1">
      <c r="A309" s="238"/>
      <c r="B309" s="260" t="s">
        <v>1841</v>
      </c>
      <c r="C309" s="238" t="s">
        <v>861</v>
      </c>
      <c r="D309" s="238">
        <v>1</v>
      </c>
      <c r="E309" s="239"/>
      <c r="F309" s="236">
        <f t="shared" si="8"/>
        <v>0</v>
      </c>
    </row>
    <row r="310" spans="1:6" ht="16" customHeight="1">
      <c r="A310" s="238"/>
      <c r="B310" s="260" t="s">
        <v>1842</v>
      </c>
      <c r="C310" s="238" t="s">
        <v>861</v>
      </c>
      <c r="D310" s="238">
        <v>1</v>
      </c>
      <c r="E310" s="239"/>
      <c r="F310" s="236">
        <f t="shared" si="8"/>
        <v>0</v>
      </c>
    </row>
    <row r="311" spans="1:6" ht="16" customHeight="1">
      <c r="A311" s="238"/>
      <c r="B311" s="260" t="s">
        <v>1843</v>
      </c>
      <c r="C311" s="238" t="s">
        <v>861</v>
      </c>
      <c r="D311" s="238">
        <v>1</v>
      </c>
      <c r="E311" s="239"/>
      <c r="F311" s="236">
        <f t="shared" si="8"/>
        <v>0</v>
      </c>
    </row>
    <row r="312" spans="1:6" ht="15.75" customHeight="1">
      <c r="A312" s="238"/>
      <c r="B312" s="240" t="s">
        <v>1844</v>
      </c>
      <c r="C312" s="238"/>
      <c r="D312" s="238"/>
      <c r="E312" s="239"/>
      <c r="F312" s="236"/>
    </row>
    <row r="313" spans="1:6" ht="16" customHeight="1">
      <c r="A313" s="623"/>
      <c r="B313" s="260" t="s">
        <v>1845</v>
      </c>
      <c r="C313" s="238" t="s">
        <v>861</v>
      </c>
      <c r="D313" s="238">
        <v>1</v>
      </c>
      <c r="E313" s="239"/>
      <c r="F313" s="236">
        <f>D313*E313</f>
        <v>0</v>
      </c>
    </row>
    <row r="314" spans="1:6" ht="16" customHeight="1" thickBot="1">
      <c r="A314" s="607"/>
      <c r="B314" s="624"/>
      <c r="C314" s="242"/>
      <c r="D314" s="242"/>
      <c r="E314" s="239"/>
      <c r="F314" s="236"/>
    </row>
    <row r="315" spans="1:6" s="262" customFormat="1" ht="20" customHeight="1" thickBot="1">
      <c r="A315" s="946" t="s">
        <v>1846</v>
      </c>
      <c r="B315" s="947"/>
      <c r="C315" s="947"/>
      <c r="D315" s="947"/>
      <c r="E315" s="625"/>
      <c r="F315" s="626">
        <f>SUM(F9:F313)</f>
        <v>0</v>
      </c>
    </row>
    <row r="316" spans="1:6" s="262" customFormat="1" ht="20" customHeight="1">
      <c r="A316" s="263"/>
      <c r="B316" s="264"/>
      <c r="C316" s="265"/>
      <c r="D316" s="265"/>
      <c r="E316" s="266"/>
      <c r="F316" s="266"/>
    </row>
    <row r="317" spans="1:6" s="262" customFormat="1" ht="350.25" customHeight="1">
      <c r="A317" s="263"/>
      <c r="B317" s="628" t="s">
        <v>2760</v>
      </c>
      <c r="C317" s="265"/>
      <c r="D317" s="265"/>
      <c r="E317" s="266"/>
      <c r="F317" s="266"/>
    </row>
    <row r="318" spans="1:6" ht="16" customHeight="1">
      <c r="A318" s="267"/>
      <c r="B318" s="268"/>
      <c r="C318" s="256"/>
      <c r="D318" s="256"/>
      <c r="E318" s="269"/>
      <c r="F318" s="269"/>
    </row>
    <row r="319" spans="1:6" ht="16" customHeight="1">
      <c r="A319" s="267"/>
      <c r="B319" s="268"/>
      <c r="C319" s="256"/>
      <c r="D319" s="256"/>
      <c r="E319" s="269"/>
      <c r="F319" s="269"/>
    </row>
    <row r="320" spans="1:6">
      <c r="B320" s="270"/>
      <c r="C320" s="230"/>
      <c r="D320" s="230"/>
    </row>
    <row r="321" spans="1:4">
      <c r="C321" s="230"/>
      <c r="D321" s="230"/>
    </row>
    <row r="322" spans="1:4">
      <c r="C322" s="230"/>
      <c r="D322" s="230"/>
    </row>
    <row r="323" spans="1:4">
      <c r="C323" s="230"/>
      <c r="D323" s="230"/>
    </row>
    <row r="324" spans="1:4">
      <c r="C324" s="230"/>
      <c r="D324" s="230"/>
    </row>
    <row r="326" spans="1:4">
      <c r="B326" s="271"/>
      <c r="C326" s="272"/>
      <c r="D326" s="272"/>
    </row>
    <row r="327" spans="1:4">
      <c r="A327" s="273"/>
      <c r="B327" s="274"/>
      <c r="C327" s="275"/>
      <c r="D327" s="275"/>
    </row>
    <row r="328" spans="1:4">
      <c r="B328" s="275"/>
    </row>
    <row r="329" spans="1:4">
      <c r="B329" s="275"/>
      <c r="C329" s="266"/>
    </row>
    <row r="330" spans="1:4">
      <c r="A330" s="229"/>
      <c r="B330" s="231"/>
      <c r="C330" s="266"/>
    </row>
    <row r="332" spans="1:4">
      <c r="A332" s="276"/>
      <c r="B332" s="277"/>
      <c r="C332" s="278"/>
      <c r="D332" s="277"/>
    </row>
    <row r="333" spans="1:4">
      <c r="C333" s="230"/>
      <c r="D333" s="230"/>
    </row>
    <row r="334" spans="1:4">
      <c r="C334" s="230"/>
      <c r="D334" s="230"/>
    </row>
    <row r="335" spans="1:4">
      <c r="C335" s="230"/>
      <c r="D335" s="230"/>
    </row>
    <row r="336" spans="1:4">
      <c r="C336" s="230"/>
      <c r="D336" s="230"/>
    </row>
    <row r="337" spans="2:4">
      <c r="C337" s="230"/>
      <c r="D337" s="230"/>
    </row>
    <row r="338" spans="2:4">
      <c r="C338" s="230"/>
      <c r="D338" s="230"/>
    </row>
    <row r="339" spans="2:4">
      <c r="B339" s="275"/>
      <c r="C339" s="230"/>
      <c r="D339" s="230"/>
    </row>
    <row r="340" spans="2:4">
      <c r="C340" s="230"/>
      <c r="D340" s="230"/>
    </row>
    <row r="341" spans="2:4">
      <c r="C341" s="230"/>
      <c r="D341" s="230"/>
    </row>
    <row r="342" spans="2:4">
      <c r="C342" s="230"/>
      <c r="D342" s="230"/>
    </row>
    <row r="343" spans="2:4">
      <c r="C343" s="230"/>
      <c r="D343" s="230"/>
    </row>
    <row r="344" spans="2:4">
      <c r="C344" s="230"/>
      <c r="D344" s="230"/>
    </row>
    <row r="345" spans="2:4">
      <c r="C345" s="230"/>
      <c r="D345" s="230"/>
    </row>
    <row r="346" spans="2:4">
      <c r="B346" s="279"/>
      <c r="C346" s="230"/>
      <c r="D346" s="230"/>
    </row>
    <row r="347" spans="2:4">
      <c r="C347" s="230"/>
      <c r="D347" s="230"/>
    </row>
    <row r="348" spans="2:4">
      <c r="C348" s="230"/>
      <c r="D348" s="230"/>
    </row>
    <row r="349" spans="2:4">
      <c r="C349" s="230"/>
      <c r="D349" s="230"/>
    </row>
    <row r="350" spans="2:4">
      <c r="B350" s="275"/>
      <c r="C350" s="230"/>
      <c r="D350" s="230"/>
    </row>
    <row r="351" spans="2:4">
      <c r="C351" s="230"/>
      <c r="D351" s="230"/>
    </row>
    <row r="352" spans="2:4">
      <c r="C352" s="230"/>
      <c r="D352" s="230"/>
    </row>
    <row r="353" spans="2:4">
      <c r="B353" s="275"/>
      <c r="C353" s="230"/>
      <c r="D353" s="230"/>
    </row>
    <row r="354" spans="2:4">
      <c r="C354" s="230"/>
      <c r="D354" s="230"/>
    </row>
    <row r="355" spans="2:4">
      <c r="B355" s="270"/>
      <c r="C355" s="230"/>
      <c r="D355" s="230"/>
    </row>
    <row r="356" spans="2:4">
      <c r="C356" s="230"/>
      <c r="D356" s="230"/>
    </row>
    <row r="357" spans="2:4">
      <c r="C357" s="230"/>
      <c r="D357" s="230"/>
    </row>
    <row r="358" spans="2:4">
      <c r="C358" s="230"/>
      <c r="D358" s="230"/>
    </row>
    <row r="359" spans="2:4">
      <c r="C359" s="230"/>
      <c r="D359" s="230"/>
    </row>
    <row r="360" spans="2:4">
      <c r="B360" s="280"/>
      <c r="C360" s="230"/>
      <c r="D360" s="230"/>
    </row>
    <row r="361" spans="2:4">
      <c r="C361" s="230"/>
      <c r="D361" s="230"/>
    </row>
    <row r="362" spans="2:4">
      <c r="C362" s="230"/>
      <c r="D362" s="230"/>
    </row>
    <row r="363" spans="2:4">
      <c r="C363" s="230"/>
      <c r="D363" s="230"/>
    </row>
    <row r="364" spans="2:4">
      <c r="C364" s="230"/>
      <c r="D364" s="230"/>
    </row>
    <row r="365" spans="2:4">
      <c r="C365" s="230"/>
      <c r="D365" s="230"/>
    </row>
    <row r="366" spans="2:4">
      <c r="C366" s="230"/>
      <c r="D366" s="230"/>
    </row>
    <row r="367" spans="2:4">
      <c r="C367" s="230"/>
      <c r="D367" s="230"/>
    </row>
    <row r="368" spans="2:4">
      <c r="C368" s="230"/>
      <c r="D368" s="230"/>
    </row>
    <row r="369" spans="1:4">
      <c r="C369" s="230"/>
      <c r="D369" s="230"/>
    </row>
    <row r="370" spans="1:4">
      <c r="C370" s="230"/>
      <c r="D370" s="230"/>
    </row>
    <row r="371" spans="1:4">
      <c r="C371" s="230"/>
      <c r="D371" s="230"/>
    </row>
    <row r="372" spans="1:4">
      <c r="C372" s="230"/>
      <c r="D372" s="230"/>
    </row>
    <row r="374" spans="1:4">
      <c r="B374" s="271"/>
      <c r="C374" s="272"/>
      <c r="D374" s="272"/>
    </row>
    <row r="375" spans="1:4">
      <c r="A375" s="273"/>
      <c r="B375" s="274"/>
      <c r="C375" s="275"/>
      <c r="D375" s="275"/>
    </row>
    <row r="376" spans="1:4">
      <c r="B376" s="275"/>
    </row>
    <row r="377" spans="1:4">
      <c r="B377" s="275"/>
      <c r="C377" s="266"/>
    </row>
    <row r="378" spans="1:4">
      <c r="A378" s="229"/>
      <c r="B378" s="231"/>
      <c r="C378" s="266"/>
    </row>
    <row r="380" spans="1:4">
      <c r="A380" s="276"/>
      <c r="B380" s="277"/>
      <c r="C380" s="278"/>
      <c r="D380" s="277"/>
    </row>
    <row r="381" spans="1:4">
      <c r="C381" s="230"/>
      <c r="D381" s="230"/>
    </row>
    <row r="382" spans="1:4">
      <c r="C382" s="230"/>
      <c r="D382" s="230"/>
    </row>
    <row r="383" spans="1:4">
      <c r="C383" s="230"/>
      <c r="D383" s="230"/>
    </row>
    <row r="384" spans="1:4">
      <c r="C384" s="230"/>
      <c r="D384" s="230"/>
    </row>
    <row r="385" spans="2:4">
      <c r="C385" s="230"/>
      <c r="D385" s="230"/>
    </row>
    <row r="386" spans="2:4">
      <c r="C386" s="230"/>
      <c r="D386" s="230"/>
    </row>
    <row r="387" spans="2:4">
      <c r="C387" s="230"/>
      <c r="D387" s="230"/>
    </row>
    <row r="388" spans="2:4">
      <c r="B388" s="281"/>
      <c r="C388" s="230"/>
      <c r="D388" s="230"/>
    </row>
    <row r="389" spans="2:4">
      <c r="C389" s="230"/>
      <c r="D389" s="230"/>
    </row>
    <row r="390" spans="2:4">
      <c r="C390" s="230"/>
      <c r="D390" s="230"/>
    </row>
    <row r="391" spans="2:4">
      <c r="C391" s="230"/>
      <c r="D391" s="230"/>
    </row>
    <row r="392" spans="2:4">
      <c r="B392" s="270"/>
      <c r="C392" s="230"/>
      <c r="D392" s="230"/>
    </row>
    <row r="393" spans="2:4">
      <c r="B393" s="279"/>
      <c r="C393" s="230"/>
      <c r="D393" s="230"/>
    </row>
    <row r="394" spans="2:4">
      <c r="B394" s="279"/>
      <c r="C394" s="230"/>
      <c r="D394" s="230"/>
    </row>
    <row r="395" spans="2:4">
      <c r="C395" s="230"/>
      <c r="D395" s="230"/>
    </row>
    <row r="396" spans="2:4">
      <c r="C396" s="230"/>
      <c r="D396" s="230"/>
    </row>
    <row r="397" spans="2:4">
      <c r="C397" s="230"/>
      <c r="D397" s="230"/>
    </row>
    <row r="398" spans="2:4">
      <c r="C398" s="230"/>
      <c r="D398" s="230"/>
    </row>
    <row r="399" spans="2:4">
      <c r="B399" s="280"/>
      <c r="C399" s="230"/>
      <c r="D399" s="230"/>
    </row>
    <row r="400" spans="2:4">
      <c r="C400" s="230"/>
      <c r="D400" s="230"/>
    </row>
    <row r="401" spans="3:4">
      <c r="C401" s="230"/>
      <c r="D401" s="230"/>
    </row>
    <row r="402" spans="3:4">
      <c r="C402" s="230"/>
      <c r="D402" s="230"/>
    </row>
    <row r="403" spans="3:4">
      <c r="C403" s="230"/>
      <c r="D403" s="230"/>
    </row>
    <row r="404" spans="3:4">
      <c r="C404" s="230"/>
      <c r="D404" s="230"/>
    </row>
    <row r="405" spans="3:4">
      <c r="C405" s="230"/>
      <c r="D405" s="230"/>
    </row>
    <row r="406" spans="3:4">
      <c r="C406" s="230"/>
      <c r="D406" s="230"/>
    </row>
    <row r="407" spans="3:4">
      <c r="C407" s="230"/>
      <c r="D407" s="230"/>
    </row>
    <row r="408" spans="3:4">
      <c r="C408" s="230"/>
      <c r="D408" s="230"/>
    </row>
    <row r="409" spans="3:4">
      <c r="C409" s="230"/>
      <c r="D409" s="230"/>
    </row>
    <row r="410" spans="3:4">
      <c r="C410" s="230"/>
      <c r="D410" s="230"/>
    </row>
    <row r="411" spans="3:4">
      <c r="C411" s="230"/>
      <c r="D411" s="230"/>
    </row>
    <row r="412" spans="3:4">
      <c r="C412" s="230"/>
      <c r="D412" s="230"/>
    </row>
    <row r="413" spans="3:4">
      <c r="C413" s="230"/>
      <c r="D413" s="230"/>
    </row>
    <row r="414" spans="3:4">
      <c r="C414" s="230"/>
      <c r="D414" s="230"/>
    </row>
    <row r="415" spans="3:4">
      <c r="C415" s="230"/>
      <c r="D415" s="230"/>
    </row>
    <row r="416" spans="3:4">
      <c r="C416" s="230"/>
      <c r="D416" s="230"/>
    </row>
    <row r="417" spans="1:4">
      <c r="C417" s="230"/>
      <c r="D417" s="230"/>
    </row>
    <row r="418" spans="1:4">
      <c r="C418" s="230"/>
      <c r="D418" s="230"/>
    </row>
    <row r="419" spans="1:4">
      <c r="C419" s="230"/>
      <c r="D419" s="230"/>
    </row>
    <row r="420" spans="1:4">
      <c r="B420" s="275"/>
      <c r="C420" s="230"/>
      <c r="D420" s="230"/>
    </row>
    <row r="421" spans="1:4">
      <c r="C421" s="230"/>
      <c r="D421" s="230"/>
    </row>
    <row r="423" spans="1:4">
      <c r="B423" s="271"/>
      <c r="C423" s="272"/>
      <c r="D423" s="272"/>
    </row>
    <row r="424" spans="1:4">
      <c r="A424" s="273"/>
      <c r="B424" s="274"/>
      <c r="C424" s="275"/>
      <c r="D424" s="275"/>
    </row>
    <row r="425" spans="1:4">
      <c r="B425" s="275"/>
    </row>
    <row r="426" spans="1:4">
      <c r="B426" s="275"/>
      <c r="C426" s="266"/>
    </row>
    <row r="427" spans="1:4">
      <c r="A427" s="229"/>
      <c r="B427" s="231"/>
      <c r="C427" s="266"/>
    </row>
    <row r="429" spans="1:4">
      <c r="A429" s="276"/>
      <c r="B429" s="277"/>
      <c r="C429" s="278"/>
      <c r="D429" s="277"/>
    </row>
    <row r="430" spans="1:4">
      <c r="C430" s="230"/>
      <c r="D430" s="230"/>
    </row>
    <row r="431" spans="1:4">
      <c r="B431" s="281"/>
      <c r="C431" s="230"/>
      <c r="D431" s="230"/>
    </row>
    <row r="432" spans="1:4">
      <c r="B432" s="270"/>
      <c r="C432" s="230"/>
      <c r="D432" s="230"/>
    </row>
    <row r="433" spans="2:4">
      <c r="B433" s="270"/>
      <c r="C433" s="230"/>
      <c r="D433" s="230"/>
    </row>
    <row r="434" spans="2:4">
      <c r="C434" s="230"/>
      <c r="D434" s="230"/>
    </row>
    <row r="435" spans="2:4">
      <c r="C435" s="230"/>
      <c r="D435" s="230"/>
    </row>
    <row r="436" spans="2:4">
      <c r="C436" s="230"/>
      <c r="D436" s="230"/>
    </row>
    <row r="437" spans="2:4">
      <c r="C437" s="230"/>
      <c r="D437" s="230"/>
    </row>
    <row r="438" spans="2:4">
      <c r="C438" s="230"/>
      <c r="D438" s="230"/>
    </row>
    <row r="439" spans="2:4">
      <c r="C439" s="230"/>
      <c r="D439" s="230"/>
    </row>
    <row r="440" spans="2:4">
      <c r="B440" s="275"/>
      <c r="C440" s="230"/>
      <c r="D440" s="230"/>
    </row>
    <row r="441" spans="2:4">
      <c r="C441" s="230"/>
      <c r="D441" s="230"/>
    </row>
    <row r="442" spans="2:4">
      <c r="B442" s="279"/>
      <c r="C442" s="230"/>
      <c r="D442" s="230"/>
    </row>
    <row r="443" spans="2:4">
      <c r="C443" s="230"/>
      <c r="D443" s="230"/>
    </row>
    <row r="444" spans="2:4">
      <c r="B444" s="279"/>
      <c r="C444" s="230"/>
      <c r="D444" s="230"/>
    </row>
    <row r="445" spans="2:4">
      <c r="C445" s="230"/>
      <c r="D445" s="230"/>
    </row>
    <row r="446" spans="2:4">
      <c r="C446" s="230"/>
      <c r="D446" s="230"/>
    </row>
    <row r="447" spans="2:4">
      <c r="C447" s="230"/>
      <c r="D447" s="230"/>
    </row>
    <row r="448" spans="2:4">
      <c r="C448" s="230"/>
      <c r="D448" s="230"/>
    </row>
    <row r="449" spans="2:4">
      <c r="B449" s="280"/>
      <c r="C449" s="230"/>
      <c r="D449" s="230"/>
    </row>
    <row r="450" spans="2:4">
      <c r="C450" s="230"/>
      <c r="D450" s="230"/>
    </row>
    <row r="451" spans="2:4">
      <c r="C451" s="230"/>
      <c r="D451" s="230"/>
    </row>
    <row r="452" spans="2:4">
      <c r="C452" s="230"/>
      <c r="D452" s="230"/>
    </row>
    <row r="453" spans="2:4">
      <c r="C453" s="230"/>
      <c r="D453" s="230"/>
    </row>
    <row r="454" spans="2:4">
      <c r="C454" s="230"/>
      <c r="D454" s="230"/>
    </row>
    <row r="455" spans="2:4">
      <c r="B455" s="275"/>
      <c r="C455" s="230"/>
      <c r="D455" s="230"/>
    </row>
    <row r="456" spans="2:4">
      <c r="C456" s="230"/>
      <c r="D456" s="230"/>
    </row>
    <row r="457" spans="2:4">
      <c r="B457" s="281"/>
      <c r="C457" s="230"/>
      <c r="D457" s="230"/>
    </row>
    <row r="458" spans="2:4">
      <c r="C458" s="230"/>
      <c r="D458" s="230"/>
    </row>
    <row r="459" spans="2:4">
      <c r="C459" s="230"/>
      <c r="D459" s="230"/>
    </row>
    <row r="460" spans="2:4">
      <c r="C460" s="230"/>
      <c r="D460" s="230"/>
    </row>
    <row r="461" spans="2:4">
      <c r="C461" s="230"/>
      <c r="D461" s="230"/>
    </row>
    <row r="462" spans="2:4">
      <c r="C462" s="230"/>
      <c r="D462" s="230"/>
    </row>
    <row r="463" spans="2:4">
      <c r="C463" s="230"/>
      <c r="D463" s="230"/>
    </row>
    <row r="464" spans="2:4">
      <c r="C464" s="230"/>
      <c r="D464" s="230"/>
    </row>
    <row r="465" spans="1:4">
      <c r="B465" s="275"/>
      <c r="C465" s="230"/>
      <c r="D465" s="230"/>
    </row>
    <row r="466" spans="1:4">
      <c r="C466" s="230"/>
      <c r="D466" s="230"/>
    </row>
    <row r="467" spans="1:4">
      <c r="C467" s="230"/>
      <c r="D467" s="230"/>
    </row>
    <row r="468" spans="1:4">
      <c r="C468" s="230"/>
      <c r="D468" s="230"/>
    </row>
    <row r="469" spans="1:4">
      <c r="C469" s="230"/>
      <c r="D469" s="230"/>
    </row>
    <row r="471" spans="1:4">
      <c r="B471" s="271"/>
      <c r="C471" s="272"/>
      <c r="D471" s="272"/>
    </row>
    <row r="472" spans="1:4">
      <c r="A472" s="273"/>
      <c r="B472" s="274"/>
      <c r="C472" s="275"/>
      <c r="D472" s="275"/>
    </row>
    <row r="473" spans="1:4">
      <c r="B473" s="275"/>
    </row>
    <row r="474" spans="1:4">
      <c r="B474" s="275"/>
      <c r="C474" s="266"/>
    </row>
    <row r="475" spans="1:4">
      <c r="A475" s="229"/>
      <c r="B475" s="231"/>
      <c r="C475" s="266"/>
    </row>
    <row r="477" spans="1:4">
      <c r="A477" s="276"/>
      <c r="B477" s="277"/>
      <c r="C477" s="278"/>
      <c r="D477" s="277"/>
    </row>
    <row r="478" spans="1:4">
      <c r="C478" s="230"/>
      <c r="D478" s="230"/>
    </row>
    <row r="479" spans="1:4">
      <c r="C479" s="230"/>
      <c r="D479" s="230"/>
    </row>
    <row r="480" spans="1:4">
      <c r="C480" s="230"/>
      <c r="D480" s="230"/>
    </row>
    <row r="481" spans="2:4">
      <c r="C481" s="230"/>
      <c r="D481" s="230"/>
    </row>
    <row r="482" spans="2:4">
      <c r="C482" s="230"/>
      <c r="D482" s="230"/>
    </row>
    <row r="483" spans="2:4">
      <c r="C483" s="230"/>
      <c r="D483" s="230"/>
    </row>
    <row r="484" spans="2:4">
      <c r="C484" s="230"/>
      <c r="D484" s="230"/>
    </row>
    <row r="485" spans="2:4">
      <c r="C485" s="230"/>
      <c r="D485" s="230"/>
    </row>
    <row r="486" spans="2:4">
      <c r="C486" s="230"/>
      <c r="D486" s="230"/>
    </row>
    <row r="487" spans="2:4">
      <c r="C487" s="230"/>
      <c r="D487" s="230"/>
    </row>
    <row r="488" spans="2:4">
      <c r="C488" s="230"/>
      <c r="D488" s="230"/>
    </row>
    <row r="489" spans="2:4">
      <c r="C489" s="230"/>
      <c r="D489" s="230"/>
    </row>
    <row r="490" spans="2:4">
      <c r="C490" s="230"/>
      <c r="D490" s="230"/>
    </row>
    <row r="491" spans="2:4">
      <c r="C491" s="230"/>
      <c r="D491" s="230"/>
    </row>
    <row r="492" spans="2:4">
      <c r="C492" s="230"/>
      <c r="D492" s="230"/>
    </row>
    <row r="493" spans="2:4">
      <c r="C493" s="230"/>
      <c r="D493" s="230"/>
    </row>
    <row r="494" spans="2:4">
      <c r="B494" s="279"/>
      <c r="C494" s="230"/>
      <c r="D494" s="230"/>
    </row>
    <row r="495" spans="2:4">
      <c r="B495" s="282"/>
      <c r="C495" s="230"/>
      <c r="D495" s="230"/>
    </row>
    <row r="496" spans="2:4">
      <c r="B496" s="279"/>
      <c r="C496" s="230"/>
      <c r="D496" s="230"/>
    </row>
    <row r="497" spans="2:4">
      <c r="C497" s="230"/>
      <c r="D497" s="230"/>
    </row>
    <row r="498" spans="2:4">
      <c r="C498" s="230"/>
      <c r="D498" s="230"/>
    </row>
    <row r="499" spans="2:4">
      <c r="B499" s="270"/>
      <c r="C499" s="230"/>
      <c r="D499" s="230"/>
    </row>
    <row r="500" spans="2:4">
      <c r="C500" s="230"/>
      <c r="D500" s="230"/>
    </row>
    <row r="501" spans="2:4">
      <c r="B501" s="280"/>
      <c r="C501" s="230"/>
      <c r="D501" s="230"/>
    </row>
    <row r="502" spans="2:4">
      <c r="C502" s="230"/>
      <c r="D502" s="230"/>
    </row>
    <row r="503" spans="2:4">
      <c r="C503" s="230"/>
      <c r="D503" s="230"/>
    </row>
    <row r="504" spans="2:4">
      <c r="C504" s="230"/>
      <c r="D504" s="230"/>
    </row>
    <row r="505" spans="2:4">
      <c r="C505" s="230"/>
      <c r="D505" s="230"/>
    </row>
    <row r="506" spans="2:4">
      <c r="C506" s="230"/>
      <c r="D506" s="230"/>
    </row>
    <row r="507" spans="2:4">
      <c r="B507" s="270"/>
      <c r="C507" s="230"/>
      <c r="D507" s="230"/>
    </row>
    <row r="508" spans="2:4">
      <c r="C508" s="230"/>
      <c r="D508" s="230"/>
    </row>
    <row r="509" spans="2:4">
      <c r="C509" s="230"/>
      <c r="D509" s="230"/>
    </row>
    <row r="510" spans="2:4">
      <c r="C510" s="230"/>
      <c r="D510" s="230"/>
    </row>
    <row r="511" spans="2:4">
      <c r="C511" s="230"/>
      <c r="D511" s="230"/>
    </row>
    <row r="512" spans="2:4">
      <c r="C512" s="230"/>
      <c r="D512" s="230"/>
    </row>
    <row r="513" spans="1:4">
      <c r="C513" s="230"/>
      <c r="D513" s="230"/>
    </row>
    <row r="514" spans="1:4">
      <c r="C514" s="230"/>
      <c r="D514" s="230"/>
    </row>
    <row r="515" spans="1:4">
      <c r="C515" s="230"/>
      <c r="D515" s="230"/>
    </row>
    <row r="516" spans="1:4">
      <c r="C516" s="230"/>
      <c r="D516" s="230"/>
    </row>
    <row r="517" spans="1:4">
      <c r="C517" s="230"/>
      <c r="D517" s="230"/>
    </row>
    <row r="519" spans="1:4">
      <c r="B519" s="271"/>
      <c r="C519" s="272"/>
      <c r="D519" s="272"/>
    </row>
    <row r="520" spans="1:4">
      <c r="A520" s="273"/>
      <c r="B520" s="274"/>
      <c r="C520" s="275"/>
      <c r="D520" s="275"/>
    </row>
    <row r="521" spans="1:4">
      <c r="B521" s="275"/>
    </row>
    <row r="522" spans="1:4">
      <c r="B522" s="275"/>
      <c r="C522" s="266"/>
    </row>
    <row r="523" spans="1:4">
      <c r="A523" s="229"/>
      <c r="B523" s="231"/>
      <c r="C523" s="266"/>
    </row>
    <row r="525" spans="1:4">
      <c r="A525" s="276"/>
      <c r="B525" s="277"/>
      <c r="C525" s="278"/>
      <c r="D525" s="277"/>
    </row>
    <row r="526" spans="1:4">
      <c r="C526" s="230"/>
      <c r="D526" s="230"/>
    </row>
    <row r="527" spans="1:4">
      <c r="B527" s="270"/>
      <c r="C527" s="230"/>
      <c r="D527" s="230"/>
    </row>
    <row r="528" spans="1:4">
      <c r="C528" s="230"/>
      <c r="D528" s="230"/>
    </row>
    <row r="529" spans="2:4">
      <c r="C529" s="230"/>
      <c r="D529" s="230"/>
    </row>
    <row r="530" spans="2:4">
      <c r="C530" s="230"/>
      <c r="D530" s="230"/>
    </row>
    <row r="531" spans="2:4">
      <c r="C531" s="230"/>
      <c r="D531" s="230"/>
    </row>
    <row r="532" spans="2:4">
      <c r="C532" s="230"/>
      <c r="D532" s="230"/>
    </row>
    <row r="533" spans="2:4">
      <c r="B533" s="270"/>
      <c r="C533" s="230"/>
      <c r="D533" s="230"/>
    </row>
    <row r="534" spans="2:4">
      <c r="C534" s="230"/>
      <c r="D534" s="230"/>
    </row>
    <row r="535" spans="2:4">
      <c r="C535" s="230"/>
      <c r="D535" s="230"/>
    </row>
    <row r="536" spans="2:4">
      <c r="B536" s="275"/>
      <c r="C536" s="230"/>
      <c r="D536" s="230"/>
    </row>
    <row r="537" spans="2:4">
      <c r="C537" s="230"/>
      <c r="D537" s="230"/>
    </row>
    <row r="538" spans="2:4">
      <c r="B538" s="279"/>
      <c r="C538" s="230"/>
      <c r="D538" s="230"/>
    </row>
    <row r="539" spans="2:4">
      <c r="B539" s="279"/>
      <c r="C539" s="230"/>
      <c r="D539" s="230"/>
    </row>
    <row r="540" spans="2:4">
      <c r="B540" s="279"/>
      <c r="C540" s="230"/>
      <c r="D540" s="230"/>
    </row>
    <row r="541" spans="2:4">
      <c r="C541" s="230"/>
      <c r="D541" s="230"/>
    </row>
    <row r="542" spans="2:4">
      <c r="B542" s="270"/>
      <c r="C542" s="230"/>
      <c r="D542" s="230"/>
    </row>
    <row r="543" spans="2:4">
      <c r="C543" s="230"/>
      <c r="D543" s="230"/>
    </row>
    <row r="544" spans="2:4">
      <c r="C544" s="230"/>
      <c r="D544" s="230"/>
    </row>
    <row r="545" spans="2:4">
      <c r="B545" s="280"/>
      <c r="C545" s="230"/>
      <c r="D545" s="230"/>
    </row>
    <row r="546" spans="2:4">
      <c r="B546" s="270"/>
      <c r="C546" s="230"/>
      <c r="D546" s="230"/>
    </row>
    <row r="547" spans="2:4">
      <c r="C547" s="230"/>
      <c r="D547" s="230"/>
    </row>
    <row r="548" spans="2:4">
      <c r="C548" s="230"/>
      <c r="D548" s="230"/>
    </row>
    <row r="549" spans="2:4">
      <c r="C549" s="230"/>
      <c r="D549" s="230"/>
    </row>
    <row r="550" spans="2:4">
      <c r="B550" s="270"/>
      <c r="C550" s="230"/>
      <c r="D550" s="230"/>
    </row>
    <row r="551" spans="2:4">
      <c r="C551" s="230"/>
      <c r="D551" s="230"/>
    </row>
    <row r="552" spans="2:4">
      <c r="C552" s="230"/>
      <c r="D552" s="230"/>
    </row>
    <row r="553" spans="2:4">
      <c r="C553" s="230"/>
      <c r="D553" s="230"/>
    </row>
    <row r="554" spans="2:4">
      <c r="B554" s="270"/>
      <c r="C554" s="230"/>
      <c r="D554" s="230"/>
    </row>
    <row r="555" spans="2:4">
      <c r="C555" s="230"/>
      <c r="D555" s="230"/>
    </row>
    <row r="556" spans="2:4">
      <c r="C556" s="230"/>
      <c r="D556" s="230"/>
    </row>
    <row r="557" spans="2:4">
      <c r="C557" s="230"/>
      <c r="D557" s="230"/>
    </row>
    <row r="558" spans="2:4">
      <c r="C558" s="230"/>
      <c r="D558" s="230"/>
    </row>
    <row r="559" spans="2:4">
      <c r="C559" s="230"/>
      <c r="D559" s="230"/>
    </row>
    <row r="560" spans="2:4">
      <c r="B560" s="270"/>
      <c r="C560" s="230"/>
      <c r="D560" s="230"/>
    </row>
    <row r="561" spans="1:4">
      <c r="C561" s="230"/>
      <c r="D561" s="230"/>
    </row>
    <row r="562" spans="1:4">
      <c r="C562" s="230"/>
      <c r="D562" s="230"/>
    </row>
    <row r="563" spans="1:4">
      <c r="C563" s="230"/>
      <c r="D563" s="230"/>
    </row>
    <row r="564" spans="1:4">
      <c r="C564" s="230"/>
      <c r="D564" s="230"/>
    </row>
    <row r="565" spans="1:4">
      <c r="C565" s="230"/>
      <c r="D565" s="230"/>
    </row>
    <row r="567" spans="1:4">
      <c r="B567" s="271"/>
      <c r="C567" s="272"/>
      <c r="D567" s="272"/>
    </row>
    <row r="568" spans="1:4">
      <c r="A568" s="273"/>
      <c r="B568" s="274"/>
      <c r="C568" s="275"/>
      <c r="D568" s="275"/>
    </row>
    <row r="569" spans="1:4">
      <c r="B569" s="275"/>
    </row>
    <row r="570" spans="1:4">
      <c r="B570" s="275"/>
      <c r="D570" s="266"/>
    </row>
    <row r="571" spans="1:4">
      <c r="B571" s="275"/>
      <c r="D571" s="266"/>
    </row>
    <row r="573" spans="1:4">
      <c r="A573" s="276"/>
      <c r="B573" s="277"/>
      <c r="C573" s="278"/>
      <c r="D573" s="277"/>
    </row>
    <row r="574" spans="1:4">
      <c r="C574" s="230"/>
      <c r="D574" s="230"/>
    </row>
    <row r="575" spans="1:4">
      <c r="C575" s="230"/>
      <c r="D575" s="230"/>
    </row>
    <row r="576" spans="1:4">
      <c r="C576" s="230"/>
      <c r="D576" s="230"/>
    </row>
    <row r="577" spans="2:4">
      <c r="B577" s="270"/>
      <c r="C577" s="230"/>
      <c r="D577" s="230"/>
    </row>
    <row r="578" spans="2:4">
      <c r="C578" s="230"/>
      <c r="D578" s="230"/>
    </row>
    <row r="579" spans="2:4">
      <c r="C579" s="230"/>
      <c r="D579" s="230"/>
    </row>
    <row r="580" spans="2:4">
      <c r="C580" s="230"/>
      <c r="D580" s="230"/>
    </row>
    <row r="581" spans="2:4">
      <c r="C581" s="230"/>
      <c r="D581" s="230"/>
    </row>
    <row r="582" spans="2:4">
      <c r="C582" s="230"/>
      <c r="D582" s="230"/>
    </row>
    <row r="583" spans="2:4">
      <c r="C583" s="230"/>
      <c r="D583" s="230"/>
    </row>
    <row r="584" spans="2:4">
      <c r="C584" s="230"/>
      <c r="D584" s="230"/>
    </row>
    <row r="585" spans="2:4">
      <c r="C585" s="230"/>
      <c r="D585" s="230"/>
    </row>
    <row r="586" spans="2:4">
      <c r="B586" s="279"/>
      <c r="C586" s="230"/>
      <c r="D586" s="230"/>
    </row>
    <row r="587" spans="2:4">
      <c r="B587" s="279"/>
      <c r="C587" s="230"/>
      <c r="D587" s="230"/>
    </row>
    <row r="588" spans="2:4">
      <c r="B588" s="279"/>
      <c r="C588" s="230"/>
      <c r="D588" s="230"/>
    </row>
    <row r="589" spans="2:4">
      <c r="C589" s="230"/>
      <c r="D589" s="230"/>
    </row>
    <row r="590" spans="2:4">
      <c r="C590" s="230"/>
      <c r="D590" s="230"/>
    </row>
    <row r="591" spans="2:4">
      <c r="B591" s="270"/>
      <c r="C591" s="230"/>
      <c r="D591" s="230"/>
    </row>
    <row r="592" spans="2:4">
      <c r="C592" s="230"/>
      <c r="D592" s="230"/>
    </row>
    <row r="593" spans="2:4">
      <c r="B593" s="280"/>
      <c r="C593" s="230"/>
      <c r="D593" s="230"/>
    </row>
    <row r="594" spans="2:4">
      <c r="C594" s="230"/>
      <c r="D594" s="230"/>
    </row>
    <row r="595" spans="2:4">
      <c r="C595" s="230"/>
      <c r="D595" s="230"/>
    </row>
    <row r="596" spans="2:4">
      <c r="C596" s="230"/>
      <c r="D596" s="230"/>
    </row>
    <row r="597" spans="2:4">
      <c r="C597" s="230"/>
      <c r="D597" s="230"/>
    </row>
    <row r="598" spans="2:4">
      <c r="C598" s="230"/>
      <c r="D598" s="230"/>
    </row>
    <row r="599" spans="2:4">
      <c r="C599" s="230"/>
      <c r="D599" s="230"/>
    </row>
    <row r="600" spans="2:4">
      <c r="C600" s="230"/>
      <c r="D600" s="230"/>
    </row>
    <row r="601" spans="2:4">
      <c r="C601" s="230"/>
      <c r="D601" s="230"/>
    </row>
    <row r="602" spans="2:4">
      <c r="C602" s="230"/>
      <c r="D602" s="230"/>
    </row>
    <row r="603" spans="2:4">
      <c r="C603" s="230"/>
      <c r="D603" s="230"/>
    </row>
    <row r="604" spans="2:4">
      <c r="C604" s="230"/>
      <c r="D604" s="230"/>
    </row>
    <row r="605" spans="2:4">
      <c r="C605" s="230"/>
      <c r="D605" s="230"/>
    </row>
    <row r="606" spans="2:4">
      <c r="C606" s="230"/>
      <c r="D606" s="230"/>
    </row>
    <row r="607" spans="2:4">
      <c r="C607" s="230"/>
      <c r="D607" s="230"/>
    </row>
    <row r="608" spans="2:4">
      <c r="C608" s="230"/>
      <c r="D608" s="230"/>
    </row>
    <row r="609" spans="1:4">
      <c r="C609" s="230"/>
      <c r="D609" s="230"/>
    </row>
    <row r="610" spans="1:4">
      <c r="C610" s="230"/>
      <c r="D610" s="230"/>
    </row>
    <row r="611" spans="1:4">
      <c r="C611" s="230"/>
      <c r="D611" s="230"/>
    </row>
    <row r="612" spans="1:4">
      <c r="C612" s="230"/>
      <c r="D612" s="230"/>
    </row>
    <row r="613" spans="1:4">
      <c r="C613" s="230"/>
      <c r="D613" s="230"/>
    </row>
    <row r="614" spans="1:4">
      <c r="C614" s="230"/>
      <c r="D614" s="230"/>
    </row>
    <row r="616" spans="1:4">
      <c r="B616" s="271"/>
      <c r="C616" s="272"/>
      <c r="D616" s="272"/>
    </row>
    <row r="617" spans="1:4">
      <c r="A617" s="273"/>
      <c r="B617" s="274"/>
      <c r="C617" s="275"/>
      <c r="D617" s="275"/>
    </row>
    <row r="618" spans="1:4">
      <c r="B618" s="275"/>
    </row>
    <row r="619" spans="1:4">
      <c r="B619" s="275"/>
      <c r="D619" s="266"/>
    </row>
    <row r="620" spans="1:4">
      <c r="B620" s="275"/>
      <c r="D620" s="266"/>
    </row>
    <row r="622" spans="1:4">
      <c r="A622" s="276"/>
      <c r="B622" s="277"/>
      <c r="C622" s="278"/>
      <c r="D622" s="277"/>
    </row>
    <row r="623" spans="1:4">
      <c r="C623" s="230"/>
      <c r="D623" s="230"/>
    </row>
    <row r="624" spans="1:4">
      <c r="C624" s="230"/>
      <c r="D624" s="230"/>
    </row>
    <row r="625" spans="2:4">
      <c r="C625" s="230"/>
      <c r="D625" s="230"/>
    </row>
    <row r="626" spans="2:4">
      <c r="B626" s="270"/>
      <c r="C626" s="230"/>
      <c r="D626" s="230"/>
    </row>
    <row r="627" spans="2:4">
      <c r="C627" s="230"/>
      <c r="D627" s="230"/>
    </row>
    <row r="628" spans="2:4">
      <c r="C628" s="230"/>
      <c r="D628" s="230"/>
    </row>
    <row r="629" spans="2:4">
      <c r="C629" s="230"/>
      <c r="D629" s="230"/>
    </row>
    <row r="630" spans="2:4">
      <c r="C630" s="230"/>
      <c r="D630" s="230"/>
    </row>
    <row r="631" spans="2:4">
      <c r="C631" s="230"/>
      <c r="D631" s="230"/>
    </row>
    <row r="632" spans="2:4">
      <c r="C632" s="230"/>
      <c r="D632" s="230"/>
    </row>
    <row r="633" spans="2:4">
      <c r="C633" s="230"/>
      <c r="D633" s="230"/>
    </row>
    <row r="634" spans="2:4">
      <c r="C634" s="230"/>
      <c r="D634" s="230"/>
    </row>
    <row r="635" spans="2:4">
      <c r="B635" s="279"/>
      <c r="C635" s="230"/>
      <c r="D635" s="230"/>
    </row>
    <row r="636" spans="2:4">
      <c r="B636" s="279"/>
      <c r="C636" s="230"/>
      <c r="D636" s="230"/>
    </row>
    <row r="637" spans="2:4">
      <c r="B637" s="279"/>
      <c r="C637" s="230"/>
      <c r="D637" s="230"/>
    </row>
    <row r="638" spans="2:4">
      <c r="C638" s="230"/>
      <c r="D638" s="230"/>
    </row>
    <row r="639" spans="2:4">
      <c r="C639" s="230"/>
      <c r="D639" s="230"/>
    </row>
    <row r="640" spans="2:4">
      <c r="B640" s="270"/>
      <c r="C640" s="230"/>
      <c r="D640" s="230"/>
    </row>
    <row r="641" spans="2:4">
      <c r="C641" s="230"/>
      <c r="D641" s="230"/>
    </row>
    <row r="642" spans="2:4">
      <c r="B642" s="280"/>
      <c r="C642" s="230"/>
      <c r="D642" s="230"/>
    </row>
    <row r="643" spans="2:4">
      <c r="C643" s="230"/>
      <c r="D643" s="230"/>
    </row>
    <row r="644" spans="2:4">
      <c r="C644" s="230"/>
      <c r="D644" s="230"/>
    </row>
    <row r="645" spans="2:4">
      <c r="C645" s="230"/>
      <c r="D645" s="230"/>
    </row>
    <row r="646" spans="2:4">
      <c r="C646" s="230"/>
      <c r="D646" s="230"/>
    </row>
    <row r="647" spans="2:4">
      <c r="C647" s="230"/>
      <c r="D647" s="230"/>
    </row>
    <row r="648" spans="2:4">
      <c r="C648" s="230"/>
      <c r="D648" s="230"/>
    </row>
    <row r="649" spans="2:4">
      <c r="C649" s="230"/>
      <c r="D649" s="230"/>
    </row>
    <row r="650" spans="2:4">
      <c r="C650" s="230"/>
      <c r="D650" s="230"/>
    </row>
    <row r="651" spans="2:4">
      <c r="C651" s="230"/>
      <c r="D651" s="230"/>
    </row>
    <row r="652" spans="2:4">
      <c r="C652" s="230"/>
      <c r="D652" s="230"/>
    </row>
    <row r="653" spans="2:4">
      <c r="C653" s="230"/>
      <c r="D653" s="230"/>
    </row>
    <row r="654" spans="2:4">
      <c r="C654" s="230"/>
      <c r="D654" s="230"/>
    </row>
    <row r="655" spans="2:4">
      <c r="C655" s="230"/>
      <c r="D655" s="230"/>
    </row>
    <row r="656" spans="2:4">
      <c r="C656" s="230"/>
      <c r="D656" s="230"/>
    </row>
    <row r="657" spans="1:4">
      <c r="C657" s="230"/>
      <c r="D657" s="230"/>
    </row>
    <row r="658" spans="1:4">
      <c r="C658" s="230"/>
      <c r="D658" s="230"/>
    </row>
    <row r="659" spans="1:4">
      <c r="C659" s="230"/>
      <c r="D659" s="230"/>
    </row>
    <row r="660" spans="1:4">
      <c r="C660" s="230"/>
      <c r="D660" s="230"/>
    </row>
    <row r="661" spans="1:4">
      <c r="C661" s="230"/>
      <c r="D661" s="230"/>
    </row>
    <row r="662" spans="1:4">
      <c r="C662" s="230"/>
      <c r="D662" s="230"/>
    </row>
    <row r="663" spans="1:4">
      <c r="C663" s="230"/>
      <c r="D663" s="230"/>
    </row>
    <row r="665" spans="1:4">
      <c r="B665" s="271"/>
      <c r="C665" s="272"/>
      <c r="D665" s="272"/>
    </row>
    <row r="666" spans="1:4">
      <c r="A666" s="273"/>
      <c r="B666" s="274"/>
      <c r="C666" s="275"/>
      <c r="D666" s="275"/>
    </row>
    <row r="667" spans="1:4">
      <c r="B667" s="275"/>
    </row>
    <row r="668" spans="1:4">
      <c r="B668" s="275"/>
      <c r="D668" s="266"/>
    </row>
    <row r="669" spans="1:4">
      <c r="B669" s="275"/>
      <c r="D669" s="266"/>
    </row>
    <row r="671" spans="1:4">
      <c r="A671" s="276"/>
      <c r="B671" s="277"/>
      <c r="C671" s="278"/>
      <c r="D671" s="277"/>
    </row>
    <row r="672" spans="1:4">
      <c r="C672" s="230"/>
      <c r="D672" s="230"/>
    </row>
    <row r="673" spans="2:4">
      <c r="C673" s="230"/>
      <c r="D673" s="230"/>
    </row>
    <row r="674" spans="2:4">
      <c r="C674" s="230"/>
      <c r="D674" s="230"/>
    </row>
    <row r="675" spans="2:4">
      <c r="B675" s="270"/>
      <c r="C675" s="230"/>
      <c r="D675" s="230"/>
    </row>
    <row r="676" spans="2:4">
      <c r="C676" s="230"/>
      <c r="D676" s="230"/>
    </row>
    <row r="677" spans="2:4">
      <c r="C677" s="230"/>
      <c r="D677" s="230"/>
    </row>
    <row r="678" spans="2:4">
      <c r="C678" s="230"/>
      <c r="D678" s="230"/>
    </row>
    <row r="679" spans="2:4">
      <c r="C679" s="230"/>
      <c r="D679" s="230"/>
    </row>
    <row r="680" spans="2:4">
      <c r="C680" s="230"/>
      <c r="D680" s="230"/>
    </row>
    <row r="681" spans="2:4">
      <c r="C681" s="230"/>
      <c r="D681" s="230"/>
    </row>
    <row r="682" spans="2:4">
      <c r="C682" s="230"/>
      <c r="D682" s="230"/>
    </row>
    <row r="683" spans="2:4">
      <c r="C683" s="230"/>
      <c r="D683" s="230"/>
    </row>
    <row r="684" spans="2:4">
      <c r="B684" s="279"/>
      <c r="C684" s="230"/>
      <c r="D684" s="230"/>
    </row>
    <row r="685" spans="2:4">
      <c r="B685" s="279"/>
      <c r="C685" s="230"/>
      <c r="D685" s="230"/>
    </row>
    <row r="686" spans="2:4">
      <c r="B686" s="279"/>
      <c r="C686" s="230"/>
      <c r="D686" s="230"/>
    </row>
    <row r="687" spans="2:4">
      <c r="C687" s="230"/>
      <c r="D687" s="230"/>
    </row>
    <row r="688" spans="2:4">
      <c r="C688" s="230"/>
      <c r="D688" s="230"/>
    </row>
    <row r="689" spans="2:4">
      <c r="B689" s="270"/>
      <c r="C689" s="230"/>
      <c r="D689" s="230"/>
    </row>
    <row r="690" spans="2:4">
      <c r="C690" s="230"/>
      <c r="D690" s="230"/>
    </row>
    <row r="691" spans="2:4">
      <c r="B691" s="280"/>
      <c r="C691" s="230"/>
      <c r="D691" s="230"/>
    </row>
    <row r="692" spans="2:4">
      <c r="C692" s="230"/>
      <c r="D692" s="230"/>
    </row>
    <row r="693" spans="2:4">
      <c r="C693" s="230"/>
      <c r="D693" s="230"/>
    </row>
    <row r="694" spans="2:4">
      <c r="C694" s="230"/>
      <c r="D694" s="230"/>
    </row>
    <row r="695" spans="2:4">
      <c r="C695" s="230"/>
      <c r="D695" s="230"/>
    </row>
    <row r="696" spans="2:4">
      <c r="C696" s="230"/>
      <c r="D696" s="230"/>
    </row>
    <row r="697" spans="2:4">
      <c r="C697" s="230"/>
      <c r="D697" s="230"/>
    </row>
    <row r="698" spans="2:4">
      <c r="C698" s="230"/>
      <c r="D698" s="230"/>
    </row>
    <row r="699" spans="2:4">
      <c r="C699" s="230"/>
      <c r="D699" s="230"/>
    </row>
    <row r="700" spans="2:4">
      <c r="C700" s="230"/>
      <c r="D700" s="230"/>
    </row>
    <row r="701" spans="2:4">
      <c r="C701" s="230"/>
      <c r="D701" s="230"/>
    </row>
    <row r="702" spans="2:4">
      <c r="C702" s="230"/>
      <c r="D702" s="230"/>
    </row>
    <row r="703" spans="2:4">
      <c r="C703" s="230"/>
      <c r="D703" s="230"/>
    </row>
    <row r="704" spans="2:4">
      <c r="C704" s="230"/>
      <c r="D704" s="230"/>
    </row>
    <row r="705" spans="1:4">
      <c r="C705" s="230"/>
      <c r="D705" s="230"/>
    </row>
    <row r="706" spans="1:4">
      <c r="C706" s="230"/>
      <c r="D706" s="230"/>
    </row>
    <row r="707" spans="1:4">
      <c r="C707" s="230"/>
      <c r="D707" s="230"/>
    </row>
    <row r="708" spans="1:4">
      <c r="C708" s="230"/>
      <c r="D708" s="230"/>
    </row>
    <row r="709" spans="1:4">
      <c r="C709" s="230"/>
      <c r="D709" s="230"/>
    </row>
    <row r="710" spans="1:4">
      <c r="C710" s="230"/>
      <c r="D710" s="230"/>
    </row>
    <row r="711" spans="1:4">
      <c r="C711" s="230"/>
      <c r="D711" s="230"/>
    </row>
    <row r="712" spans="1:4">
      <c r="C712" s="230"/>
      <c r="D712" s="230"/>
    </row>
    <row r="714" spans="1:4">
      <c r="B714" s="271"/>
      <c r="C714" s="272"/>
      <c r="D714" s="272"/>
    </row>
    <row r="715" spans="1:4">
      <c r="A715" s="273"/>
      <c r="B715" s="274"/>
      <c r="C715" s="275"/>
      <c r="D715" s="275"/>
    </row>
    <row r="716" spans="1:4">
      <c r="B716" s="275"/>
    </row>
    <row r="717" spans="1:4">
      <c r="B717" s="275"/>
      <c r="D717" s="266"/>
    </row>
    <row r="718" spans="1:4">
      <c r="B718" s="275"/>
      <c r="D718" s="266"/>
    </row>
    <row r="720" spans="1:4">
      <c r="A720" s="276"/>
      <c r="B720" s="277"/>
      <c r="C720" s="278"/>
      <c r="D720" s="277"/>
    </row>
    <row r="721" spans="2:4">
      <c r="C721" s="230"/>
      <c r="D721" s="230"/>
    </row>
    <row r="722" spans="2:4">
      <c r="C722" s="230"/>
      <c r="D722" s="230"/>
    </row>
    <row r="723" spans="2:4">
      <c r="C723" s="230"/>
      <c r="D723" s="230"/>
    </row>
    <row r="724" spans="2:4">
      <c r="B724" s="270"/>
      <c r="C724" s="230"/>
      <c r="D724" s="230"/>
    </row>
    <row r="725" spans="2:4">
      <c r="C725" s="230"/>
      <c r="D725" s="230"/>
    </row>
    <row r="726" spans="2:4">
      <c r="C726" s="230"/>
      <c r="D726" s="230"/>
    </row>
    <row r="727" spans="2:4">
      <c r="C727" s="230"/>
      <c r="D727" s="230"/>
    </row>
    <row r="728" spans="2:4">
      <c r="C728" s="230"/>
      <c r="D728" s="230"/>
    </row>
    <row r="729" spans="2:4">
      <c r="C729" s="230"/>
      <c r="D729" s="230"/>
    </row>
    <row r="730" spans="2:4">
      <c r="C730" s="230"/>
      <c r="D730" s="230"/>
    </row>
    <row r="731" spans="2:4">
      <c r="C731" s="230"/>
      <c r="D731" s="230"/>
    </row>
    <row r="732" spans="2:4">
      <c r="C732" s="230"/>
      <c r="D732" s="230"/>
    </row>
    <row r="733" spans="2:4">
      <c r="B733" s="279"/>
      <c r="C733" s="230"/>
      <c r="D733" s="230"/>
    </row>
    <row r="734" spans="2:4">
      <c r="B734" s="279"/>
      <c r="C734" s="230"/>
      <c r="D734" s="230"/>
    </row>
    <row r="735" spans="2:4">
      <c r="B735" s="279"/>
      <c r="C735" s="230"/>
      <c r="D735" s="230"/>
    </row>
    <row r="736" spans="2:4">
      <c r="C736" s="230"/>
      <c r="D736" s="230"/>
    </row>
    <row r="737" spans="2:4">
      <c r="C737" s="230"/>
      <c r="D737" s="230"/>
    </row>
    <row r="738" spans="2:4">
      <c r="B738" s="270"/>
      <c r="C738" s="230"/>
      <c r="D738" s="230"/>
    </row>
    <row r="739" spans="2:4">
      <c r="C739" s="230"/>
      <c r="D739" s="230"/>
    </row>
    <row r="740" spans="2:4">
      <c r="B740" s="280"/>
      <c r="C740" s="230"/>
      <c r="D740" s="230"/>
    </row>
    <row r="741" spans="2:4">
      <c r="C741" s="230"/>
      <c r="D741" s="230"/>
    </row>
    <row r="742" spans="2:4">
      <c r="C742" s="230"/>
      <c r="D742" s="230"/>
    </row>
    <row r="743" spans="2:4">
      <c r="C743" s="230"/>
      <c r="D743" s="230"/>
    </row>
    <row r="744" spans="2:4">
      <c r="C744" s="230"/>
      <c r="D744" s="230"/>
    </row>
    <row r="745" spans="2:4">
      <c r="C745" s="230"/>
      <c r="D745" s="230"/>
    </row>
    <row r="746" spans="2:4">
      <c r="C746" s="230"/>
      <c r="D746" s="230"/>
    </row>
    <row r="747" spans="2:4">
      <c r="C747" s="230"/>
      <c r="D747" s="230"/>
    </row>
    <row r="748" spans="2:4">
      <c r="C748" s="230"/>
      <c r="D748" s="230"/>
    </row>
    <row r="749" spans="2:4">
      <c r="C749" s="230"/>
      <c r="D749" s="230"/>
    </row>
    <row r="750" spans="2:4">
      <c r="C750" s="230"/>
      <c r="D750" s="230"/>
    </row>
    <row r="751" spans="2:4">
      <c r="C751" s="230"/>
      <c r="D751" s="230"/>
    </row>
    <row r="752" spans="2:4">
      <c r="C752" s="230"/>
      <c r="D752" s="230"/>
    </row>
    <row r="753" spans="3:4">
      <c r="C753" s="230"/>
      <c r="D753" s="230"/>
    </row>
    <row r="754" spans="3:4">
      <c r="C754" s="230"/>
      <c r="D754" s="230"/>
    </row>
    <row r="755" spans="3:4">
      <c r="C755" s="230"/>
      <c r="D755" s="230"/>
    </row>
    <row r="756" spans="3:4">
      <c r="C756" s="230"/>
      <c r="D756" s="230"/>
    </row>
    <row r="757" spans="3:4">
      <c r="C757" s="230"/>
      <c r="D757" s="230"/>
    </row>
    <row r="758" spans="3:4">
      <c r="C758" s="230"/>
      <c r="D758" s="230"/>
    </row>
    <row r="759" spans="3:4">
      <c r="C759" s="230"/>
      <c r="D759" s="230"/>
    </row>
    <row r="760" spans="3:4">
      <c r="C760" s="230"/>
      <c r="D760" s="230"/>
    </row>
    <row r="761" spans="3:4">
      <c r="C761" s="230"/>
      <c r="D761" s="230"/>
    </row>
  </sheetData>
  <mergeCells count="5">
    <mergeCell ref="E229:E231"/>
    <mergeCell ref="F229:F231"/>
    <mergeCell ref="E250:E252"/>
    <mergeCell ref="F250:F252"/>
    <mergeCell ref="A315:D315"/>
  </mergeCells>
  <printOptions horizontalCentered="1"/>
  <pageMargins left="0.43307086614173229" right="0.39370078740157483" top="0.39370078740157483" bottom="0.59055118110236227" header="0.11811023622047245" footer="0.31496062992125984"/>
  <pageSetup paperSize="9" scale="79" fitToHeight="27" orientation="portrait" r:id="rId1"/>
  <headerFooter alignWithMargins="0">
    <oddFooter>&amp;C&amp;"-,Tučné"&amp;10Stránka &amp;P z &amp;N&amp;R&amp;"Arial,Obyčejné"&amp;10uchazeč : .....................................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0B59F-57F2-411D-9BE4-66D0DFA6A8FF}">
  <sheetPr>
    <tabColor rgb="FF92D050"/>
  </sheetPr>
  <dimension ref="A1:M206"/>
  <sheetViews>
    <sheetView view="pageBreakPreview" zoomScale="90" zoomScaleNormal="90" zoomScaleSheetLayoutView="90" workbookViewId="0">
      <pane ySplit="4" topLeftCell="A56" activePane="bottomLeft" state="frozen"/>
      <selection pane="bottomLeft" activeCell="G79" sqref="G57:H79"/>
    </sheetView>
  </sheetViews>
  <sheetFormatPr baseColWidth="10" defaultColWidth="10.33203125" defaultRowHeight="13" outlineLevelRow="1"/>
  <cols>
    <col min="1" max="1" width="8.5" style="334" hidden="1" customWidth="1"/>
    <col min="2" max="2" width="9.1640625" style="335" hidden="1" customWidth="1"/>
    <col min="3" max="3" width="7.83203125" style="334" customWidth="1"/>
    <col min="4" max="4" width="65.5" style="334" customWidth="1"/>
    <col min="5" max="5" width="10.33203125" style="336" customWidth="1"/>
    <col min="6" max="6" width="5.33203125" style="337" customWidth="1"/>
    <col min="7" max="8" width="8.5" style="337" customWidth="1"/>
    <col min="9" max="9" width="8.5" style="337" hidden="1" customWidth="1"/>
    <col min="10" max="11" width="9.1640625" style="337" customWidth="1"/>
    <col min="12" max="12" width="10.1640625" style="338" customWidth="1"/>
    <col min="13" max="13" width="9.5" style="338" customWidth="1"/>
    <col min="14" max="16384" width="10.33203125" style="285"/>
  </cols>
  <sheetData>
    <row r="1" spans="1:13" ht="16.25" customHeight="1">
      <c r="A1" s="283"/>
      <c r="B1" s="284"/>
      <c r="C1" s="632" t="s">
        <v>8</v>
      </c>
      <c r="D1" s="630" t="s">
        <v>21</v>
      </c>
      <c r="E1" s="7" t="s">
        <v>9</v>
      </c>
      <c r="F1" s="633"/>
      <c r="G1" s="633"/>
      <c r="H1" s="633"/>
      <c r="I1" s="633"/>
      <c r="J1" s="633"/>
      <c r="K1" s="633"/>
      <c r="L1" s="648" t="s">
        <v>2738</v>
      </c>
      <c r="M1" s="634"/>
    </row>
    <row r="2" spans="1:13" ht="18.5" customHeight="1" thickBot="1">
      <c r="A2" s="283"/>
      <c r="B2" s="286"/>
      <c r="C2" s="599" t="s">
        <v>11</v>
      </c>
      <c r="D2" s="602" t="s">
        <v>23</v>
      </c>
      <c r="E2" s="650" t="s">
        <v>2011</v>
      </c>
      <c r="F2" s="651"/>
      <c r="G2" s="651"/>
      <c r="H2" s="651"/>
      <c r="I2" s="651"/>
      <c r="J2" s="651"/>
      <c r="K2" s="651"/>
      <c r="L2" s="948">
        <f>SUM(L57:L203)</f>
        <v>0</v>
      </c>
      <c r="M2" s="949"/>
    </row>
    <row r="3" spans="1:13" ht="14.5" customHeight="1">
      <c r="A3" s="287"/>
      <c r="B3" s="636"/>
      <c r="C3" s="951" t="s">
        <v>1850</v>
      </c>
      <c r="D3" s="953" t="s">
        <v>795</v>
      </c>
      <c r="E3" s="956" t="s">
        <v>797</v>
      </c>
      <c r="F3" s="958" t="s">
        <v>15</v>
      </c>
      <c r="G3" s="649" t="s">
        <v>2761</v>
      </c>
      <c r="H3" s="641"/>
      <c r="I3" s="641" t="s">
        <v>1847</v>
      </c>
      <c r="J3" s="642" t="s">
        <v>2762</v>
      </c>
      <c r="K3" s="641"/>
      <c r="L3" s="641" t="s">
        <v>1582</v>
      </c>
      <c r="M3" s="643" t="s">
        <v>1848</v>
      </c>
    </row>
    <row r="4" spans="1:13" ht="14.5" customHeight="1">
      <c r="A4" s="288" t="s">
        <v>1849</v>
      </c>
      <c r="B4" s="637"/>
      <c r="C4" s="952"/>
      <c r="D4" s="954"/>
      <c r="E4" s="957"/>
      <c r="F4" s="959"/>
      <c r="G4" s="667" t="s">
        <v>1854</v>
      </c>
      <c r="H4" s="645" t="s">
        <v>1855</v>
      </c>
      <c r="I4" s="646" t="s">
        <v>1851</v>
      </c>
      <c r="J4" s="644" t="s">
        <v>1854</v>
      </c>
      <c r="K4" s="644" t="s">
        <v>1855</v>
      </c>
      <c r="L4" s="646" t="s">
        <v>1852</v>
      </c>
      <c r="M4" s="647" t="s">
        <v>1853</v>
      </c>
    </row>
    <row r="5" spans="1:13" ht="14.5" hidden="1" customHeight="1">
      <c r="A5" s="290"/>
      <c r="B5" s="652"/>
      <c r="C5" s="653"/>
      <c r="D5" s="954"/>
      <c r="E5" s="638"/>
      <c r="F5" s="639"/>
      <c r="G5" s="639"/>
      <c r="H5" s="639"/>
      <c r="I5" s="639"/>
      <c r="J5" s="639"/>
      <c r="K5" s="639"/>
      <c r="L5" s="640"/>
      <c r="M5" s="654"/>
    </row>
    <row r="6" spans="1:13" ht="14.5" hidden="1" customHeight="1">
      <c r="A6" s="297"/>
      <c r="C6" s="655"/>
      <c r="D6" s="954"/>
      <c r="E6" s="301"/>
      <c r="F6" s="299"/>
      <c r="G6" s="302"/>
      <c r="H6" s="302"/>
      <c r="I6" s="303"/>
      <c r="J6" s="304"/>
      <c r="K6" s="304"/>
      <c r="L6" s="304"/>
      <c r="M6" s="656"/>
    </row>
    <row r="7" spans="1:13" ht="14.5" hidden="1" customHeight="1">
      <c r="A7" s="297"/>
      <c r="C7" s="655"/>
      <c r="D7" s="954"/>
      <c r="E7" s="301"/>
      <c r="F7" s="299"/>
      <c r="G7" s="302"/>
      <c r="H7" s="302"/>
      <c r="I7" s="303"/>
      <c r="J7" s="304"/>
      <c r="K7" s="304"/>
      <c r="L7" s="304"/>
      <c r="M7" s="656"/>
    </row>
    <row r="8" spans="1:13" ht="14.5" hidden="1" customHeight="1">
      <c r="A8" s="297"/>
      <c r="C8" s="655"/>
      <c r="D8" s="954"/>
      <c r="E8" s="301"/>
      <c r="F8" s="299"/>
      <c r="G8" s="302"/>
      <c r="H8" s="302"/>
      <c r="I8" s="303"/>
      <c r="J8" s="304"/>
      <c r="K8" s="304"/>
      <c r="L8" s="304"/>
      <c r="M8" s="656"/>
    </row>
    <row r="9" spans="1:13" ht="14.5" hidden="1" customHeight="1">
      <c r="A9" s="297"/>
      <c r="C9" s="655"/>
      <c r="D9" s="954"/>
      <c r="E9" s="301"/>
      <c r="F9" s="299"/>
      <c r="G9" s="302"/>
      <c r="H9" s="302"/>
      <c r="I9" s="303"/>
      <c r="J9" s="304"/>
      <c r="K9" s="304"/>
      <c r="L9" s="304"/>
      <c r="M9" s="656"/>
    </row>
    <row r="10" spans="1:13" ht="14.5" hidden="1" customHeight="1">
      <c r="A10" s="297"/>
      <c r="C10" s="655"/>
      <c r="D10" s="955"/>
      <c r="E10" s="301"/>
      <c r="F10" s="299"/>
      <c r="G10" s="302"/>
      <c r="H10" s="302"/>
      <c r="I10" s="303"/>
      <c r="J10" s="304"/>
      <c r="K10" s="304"/>
      <c r="L10" s="304"/>
      <c r="M10" s="656"/>
    </row>
    <row r="11" spans="1:13" ht="14" hidden="1">
      <c r="A11" s="290"/>
      <c r="B11" s="652"/>
      <c r="C11" s="657"/>
      <c r="D11" s="293"/>
      <c r="E11" s="294"/>
      <c r="F11" s="295"/>
      <c r="G11" s="295"/>
      <c r="H11" s="295"/>
      <c r="I11" s="295"/>
      <c r="J11" s="295"/>
      <c r="K11" s="295"/>
      <c r="L11" s="296"/>
      <c r="M11" s="658"/>
    </row>
    <row r="12" spans="1:13" hidden="1">
      <c r="A12" s="297"/>
      <c r="C12" s="659"/>
      <c r="D12" s="660"/>
      <c r="E12" s="661"/>
      <c r="F12" s="662"/>
      <c r="G12" s="663"/>
      <c r="H12" s="663"/>
      <c r="I12" s="664"/>
      <c r="J12" s="665"/>
      <c r="K12" s="665"/>
      <c r="L12" s="665"/>
      <c r="M12" s="666"/>
    </row>
    <row r="13" spans="1:13" hidden="1">
      <c r="A13" s="297"/>
      <c r="B13" s="298"/>
      <c r="C13" s="299"/>
      <c r="D13" s="300"/>
      <c r="E13" s="301"/>
      <c r="F13" s="299"/>
      <c r="G13" s="302"/>
      <c r="H13" s="302"/>
      <c r="I13" s="303"/>
      <c r="J13" s="304"/>
      <c r="K13" s="304"/>
      <c r="L13" s="304"/>
      <c r="M13" s="656"/>
    </row>
    <row r="14" spans="1:13" hidden="1">
      <c r="A14" s="297"/>
      <c r="B14" s="298"/>
      <c r="C14" s="299"/>
      <c r="D14" s="300"/>
      <c r="E14" s="301"/>
      <c r="F14" s="299"/>
      <c r="G14" s="302"/>
      <c r="H14" s="302"/>
      <c r="I14" s="303"/>
      <c r="J14" s="304"/>
      <c r="K14" s="304"/>
      <c r="L14" s="304"/>
      <c r="M14" s="656"/>
    </row>
    <row r="15" spans="1:13" ht="14" hidden="1">
      <c r="A15" s="290"/>
      <c r="B15" s="291"/>
      <c r="C15" s="292"/>
      <c r="D15" s="305"/>
      <c r="E15" s="294"/>
      <c r="F15" s="295"/>
      <c r="G15" s="295"/>
      <c r="H15" s="295"/>
      <c r="I15" s="295"/>
      <c r="J15" s="295"/>
      <c r="K15" s="295"/>
      <c r="L15" s="296"/>
      <c r="M15" s="658"/>
    </row>
    <row r="16" spans="1:13" hidden="1">
      <c r="A16" s="297"/>
      <c r="B16" s="298"/>
      <c r="C16" s="299"/>
      <c r="D16" s="300"/>
      <c r="E16" s="301"/>
      <c r="F16" s="299"/>
      <c r="G16" s="302"/>
      <c r="H16" s="302"/>
      <c r="I16" s="303"/>
      <c r="J16" s="304"/>
      <c r="K16" s="304"/>
      <c r="L16" s="304"/>
      <c r="M16" s="656"/>
    </row>
    <row r="17" spans="1:13" hidden="1">
      <c r="A17" s="297"/>
      <c r="B17" s="298"/>
      <c r="C17" s="299"/>
      <c r="D17" s="300"/>
      <c r="E17" s="301"/>
      <c r="F17" s="299"/>
      <c r="G17" s="302"/>
      <c r="H17" s="302"/>
      <c r="I17" s="303"/>
      <c r="J17" s="304"/>
      <c r="K17" s="304"/>
      <c r="L17" s="304"/>
      <c r="M17" s="656"/>
    </row>
    <row r="18" spans="1:13" hidden="1">
      <c r="A18" s="297"/>
      <c r="B18" s="298"/>
      <c r="C18" s="299"/>
      <c r="D18" s="300"/>
      <c r="E18" s="301"/>
      <c r="F18" s="299"/>
      <c r="G18" s="302"/>
      <c r="H18" s="302"/>
      <c r="I18" s="303"/>
      <c r="J18" s="304"/>
      <c r="K18" s="304"/>
      <c r="L18" s="304"/>
      <c r="M18" s="656"/>
    </row>
    <row r="19" spans="1:13" hidden="1">
      <c r="A19" s="297"/>
      <c r="B19" s="298"/>
      <c r="C19" s="299"/>
      <c r="D19" s="300"/>
      <c r="E19" s="301"/>
      <c r="F19" s="299"/>
      <c r="G19" s="302"/>
      <c r="H19" s="302"/>
      <c r="I19" s="303"/>
      <c r="J19" s="304"/>
      <c r="K19" s="304"/>
      <c r="L19" s="304"/>
      <c r="M19" s="656"/>
    </row>
    <row r="20" spans="1:13" hidden="1">
      <c r="A20" s="297"/>
      <c r="B20" s="298"/>
      <c r="C20" s="299"/>
      <c r="D20" s="300"/>
      <c r="E20" s="301"/>
      <c r="F20" s="299"/>
      <c r="G20" s="302"/>
      <c r="H20" s="302"/>
      <c r="I20" s="303"/>
      <c r="J20" s="304"/>
      <c r="K20" s="304"/>
      <c r="L20" s="304"/>
      <c r="M20" s="656"/>
    </row>
    <row r="21" spans="1:13" hidden="1">
      <c r="A21" s="297"/>
      <c r="B21" s="298"/>
      <c r="C21" s="299"/>
      <c r="D21" s="300"/>
      <c r="E21" s="301"/>
      <c r="F21" s="299"/>
      <c r="G21" s="302"/>
      <c r="H21" s="302"/>
      <c r="I21" s="303"/>
      <c r="J21" s="304"/>
      <c r="K21" s="304"/>
      <c r="L21" s="304"/>
      <c r="M21" s="656"/>
    </row>
    <row r="22" spans="1:13" hidden="1">
      <c r="A22" s="297"/>
      <c r="B22" s="298"/>
      <c r="C22" s="299"/>
      <c r="D22" s="300"/>
      <c r="E22" s="301"/>
      <c r="F22" s="299"/>
      <c r="G22" s="302"/>
      <c r="H22" s="302"/>
      <c r="I22" s="303"/>
      <c r="J22" s="304"/>
      <c r="K22" s="304"/>
      <c r="L22" s="304"/>
      <c r="M22" s="656"/>
    </row>
    <row r="23" spans="1:13" hidden="1">
      <c r="A23" s="297"/>
      <c r="B23" s="298"/>
      <c r="C23" s="299"/>
      <c r="D23" s="300"/>
      <c r="E23" s="301"/>
      <c r="F23" s="299"/>
      <c r="G23" s="302"/>
      <c r="H23" s="302"/>
      <c r="I23" s="303"/>
      <c r="J23" s="304"/>
      <c r="K23" s="304"/>
      <c r="L23" s="304"/>
      <c r="M23" s="656"/>
    </row>
    <row r="24" spans="1:13" ht="14" hidden="1">
      <c r="A24" s="290"/>
      <c r="B24" s="291"/>
      <c r="C24" s="292"/>
      <c r="D24" s="305"/>
      <c r="E24" s="294"/>
      <c r="F24" s="295"/>
      <c r="G24" s="295"/>
      <c r="H24" s="295"/>
      <c r="I24" s="295"/>
      <c r="J24" s="295"/>
      <c r="K24" s="295"/>
      <c r="L24" s="296"/>
      <c r="M24" s="658"/>
    </row>
    <row r="25" spans="1:13" hidden="1">
      <c r="A25" s="297"/>
      <c r="B25" s="298"/>
      <c r="C25" s="299"/>
      <c r="D25" s="300"/>
      <c r="E25" s="301"/>
      <c r="F25" s="299"/>
      <c r="G25" s="302"/>
      <c r="H25" s="302"/>
      <c r="I25" s="303"/>
      <c r="J25" s="304"/>
      <c r="K25" s="304"/>
      <c r="L25" s="304"/>
      <c r="M25" s="656"/>
    </row>
    <row r="26" spans="1:13" hidden="1">
      <c r="A26" s="297"/>
      <c r="B26" s="298"/>
      <c r="C26" s="299"/>
      <c r="D26" s="300"/>
      <c r="E26" s="301"/>
      <c r="F26" s="299"/>
      <c r="G26" s="302"/>
      <c r="H26" s="302"/>
      <c r="I26" s="303"/>
      <c r="J26" s="304"/>
      <c r="K26" s="304"/>
      <c r="L26" s="304"/>
      <c r="M26" s="656"/>
    </row>
    <row r="27" spans="1:13" hidden="1">
      <c r="A27" s="297"/>
      <c r="B27" s="298"/>
      <c r="C27" s="299"/>
      <c r="D27" s="300"/>
      <c r="E27" s="301"/>
      <c r="F27" s="299"/>
      <c r="G27" s="302"/>
      <c r="H27" s="302"/>
      <c r="I27" s="303"/>
      <c r="J27" s="304"/>
      <c r="K27" s="304"/>
      <c r="L27" s="304"/>
      <c r="M27" s="656"/>
    </row>
    <row r="28" spans="1:13" hidden="1">
      <c r="A28" s="297"/>
      <c r="B28" s="298"/>
      <c r="C28" s="299"/>
      <c r="D28" s="300"/>
      <c r="E28" s="301"/>
      <c r="F28" s="299"/>
      <c r="G28" s="302"/>
      <c r="H28" s="302"/>
      <c r="I28" s="303"/>
      <c r="J28" s="304"/>
      <c r="K28" s="304"/>
      <c r="L28" s="304"/>
      <c r="M28" s="656"/>
    </row>
    <row r="29" spans="1:13" hidden="1">
      <c r="A29" s="297"/>
      <c r="B29" s="298"/>
      <c r="C29" s="299"/>
      <c r="D29" s="300"/>
      <c r="E29" s="301"/>
      <c r="F29" s="299"/>
      <c r="G29" s="302"/>
      <c r="H29" s="302"/>
      <c r="I29" s="303"/>
      <c r="J29" s="304"/>
      <c r="K29" s="304"/>
      <c r="L29" s="304"/>
      <c r="M29" s="656"/>
    </row>
    <row r="30" spans="1:13" ht="14" hidden="1">
      <c r="A30" s="290"/>
      <c r="B30" s="291"/>
      <c r="C30" s="292"/>
      <c r="D30" s="305"/>
      <c r="E30" s="294"/>
      <c r="F30" s="295"/>
      <c r="G30" s="295"/>
      <c r="H30" s="295"/>
      <c r="I30" s="295"/>
      <c r="J30" s="295"/>
      <c r="K30" s="295"/>
      <c r="L30" s="296"/>
      <c r="M30" s="658"/>
    </row>
    <row r="31" spans="1:13" hidden="1">
      <c r="A31" s="297"/>
      <c r="B31" s="298"/>
      <c r="C31" s="299"/>
      <c r="D31" s="300"/>
      <c r="E31" s="301"/>
      <c r="F31" s="299"/>
      <c r="G31" s="302"/>
      <c r="H31" s="302"/>
      <c r="I31" s="303"/>
      <c r="J31" s="304"/>
      <c r="K31" s="304"/>
      <c r="L31" s="304"/>
      <c r="M31" s="656"/>
    </row>
    <row r="32" spans="1:13" hidden="1">
      <c r="A32" s="297"/>
      <c r="B32" s="298"/>
      <c r="C32" s="299"/>
      <c r="D32" s="300"/>
      <c r="E32" s="301"/>
      <c r="F32" s="299"/>
      <c r="G32" s="302"/>
      <c r="H32" s="302"/>
      <c r="I32" s="303"/>
      <c r="J32" s="304"/>
      <c r="K32" s="304"/>
      <c r="L32" s="304"/>
      <c r="M32" s="656"/>
    </row>
    <row r="33" spans="1:13" hidden="1">
      <c r="A33" s="297"/>
      <c r="B33" s="298"/>
      <c r="C33" s="299"/>
      <c r="D33" s="300"/>
      <c r="E33" s="301"/>
      <c r="F33" s="299"/>
      <c r="G33" s="302"/>
      <c r="H33" s="302"/>
      <c r="I33" s="303"/>
      <c r="J33" s="304"/>
      <c r="K33" s="304"/>
      <c r="L33" s="304"/>
      <c r="M33" s="656"/>
    </row>
    <row r="34" spans="1:13" hidden="1">
      <c r="A34" s="297"/>
      <c r="B34" s="298"/>
      <c r="C34" s="299"/>
      <c r="D34" s="300"/>
      <c r="E34" s="301"/>
      <c r="F34" s="299"/>
      <c r="G34" s="302"/>
      <c r="H34" s="302"/>
      <c r="I34" s="303"/>
      <c r="J34" s="304"/>
      <c r="K34" s="304"/>
      <c r="L34" s="304"/>
      <c r="M34" s="656"/>
    </row>
    <row r="35" spans="1:13" ht="14" hidden="1">
      <c r="A35" s="290"/>
      <c r="B35" s="291"/>
      <c r="C35" s="292"/>
      <c r="D35" s="305"/>
      <c r="E35" s="294"/>
      <c r="F35" s="295"/>
      <c r="G35" s="295"/>
      <c r="H35" s="295"/>
      <c r="I35" s="295"/>
      <c r="J35" s="295"/>
      <c r="K35" s="295"/>
      <c r="L35" s="296"/>
      <c r="M35" s="658"/>
    </row>
    <row r="36" spans="1:13" hidden="1">
      <c r="A36" s="297"/>
      <c r="B36" s="298"/>
      <c r="C36" s="299"/>
      <c r="D36" s="300"/>
      <c r="E36" s="301"/>
      <c r="F36" s="299"/>
      <c r="G36" s="302"/>
      <c r="H36" s="302"/>
      <c r="I36" s="303"/>
      <c r="J36" s="304"/>
      <c r="K36" s="304"/>
      <c r="L36" s="304"/>
      <c r="M36" s="656"/>
    </row>
    <row r="37" spans="1:13" hidden="1">
      <c r="A37" s="297"/>
      <c r="B37" s="298"/>
      <c r="C37" s="299"/>
      <c r="D37" s="300"/>
      <c r="E37" s="301"/>
      <c r="F37" s="299"/>
      <c r="G37" s="302"/>
      <c r="H37" s="302"/>
      <c r="I37" s="303"/>
      <c r="J37" s="304"/>
      <c r="K37" s="304"/>
      <c r="L37" s="304"/>
      <c r="M37" s="656"/>
    </row>
    <row r="38" spans="1:13" hidden="1">
      <c r="A38" s="297"/>
      <c r="B38" s="298"/>
      <c r="C38" s="299"/>
      <c r="D38" s="300"/>
      <c r="E38" s="301"/>
      <c r="F38" s="299"/>
      <c r="G38" s="302"/>
      <c r="H38" s="302"/>
      <c r="I38" s="303"/>
      <c r="J38" s="304"/>
      <c r="K38" s="304"/>
      <c r="L38" s="304"/>
      <c r="M38" s="656"/>
    </row>
    <row r="39" spans="1:13" hidden="1">
      <c r="A39" s="297"/>
      <c r="B39" s="298"/>
      <c r="C39" s="299"/>
      <c r="D39" s="300"/>
      <c r="E39" s="301"/>
      <c r="F39" s="299"/>
      <c r="G39" s="302"/>
      <c r="H39" s="302"/>
      <c r="I39" s="303"/>
      <c r="J39" s="304"/>
      <c r="K39" s="304"/>
      <c r="L39" s="304"/>
      <c r="M39" s="656"/>
    </row>
    <row r="40" spans="1:13" hidden="1">
      <c r="A40" s="297"/>
      <c r="B40" s="298"/>
      <c r="C40" s="299"/>
      <c r="D40" s="300"/>
      <c r="E40" s="301"/>
      <c r="F40" s="299"/>
      <c r="G40" s="302"/>
      <c r="H40" s="302"/>
      <c r="I40" s="303"/>
      <c r="J40" s="304"/>
      <c r="K40" s="304"/>
      <c r="L40" s="304"/>
      <c r="M40" s="656"/>
    </row>
    <row r="41" spans="1:13" ht="14" hidden="1">
      <c r="A41" s="290"/>
      <c r="B41" s="291"/>
      <c r="C41" s="292"/>
      <c r="D41" s="305"/>
      <c r="E41" s="294"/>
      <c r="F41" s="295"/>
      <c r="G41" s="295"/>
      <c r="H41" s="295"/>
      <c r="I41" s="295"/>
      <c r="J41" s="295"/>
      <c r="K41" s="295"/>
      <c r="L41" s="296"/>
      <c r="M41" s="658"/>
    </row>
    <row r="42" spans="1:13" hidden="1">
      <c r="A42" s="297"/>
      <c r="B42" s="298"/>
      <c r="C42" s="299"/>
      <c r="D42" s="300"/>
      <c r="E42" s="301"/>
      <c r="F42" s="299"/>
      <c r="G42" s="302"/>
      <c r="H42" s="302"/>
      <c r="I42" s="303"/>
      <c r="J42" s="304"/>
      <c r="K42" s="304"/>
      <c r="L42" s="304"/>
      <c r="M42" s="656"/>
    </row>
    <row r="43" spans="1:13" hidden="1">
      <c r="A43" s="297"/>
      <c r="B43" s="298"/>
      <c r="C43" s="299"/>
      <c r="D43" s="300"/>
      <c r="E43" s="301"/>
      <c r="F43" s="299"/>
      <c r="G43" s="302"/>
      <c r="H43" s="302"/>
      <c r="I43" s="303"/>
      <c r="J43" s="304"/>
      <c r="K43" s="304"/>
      <c r="L43" s="304"/>
      <c r="M43" s="656"/>
    </row>
    <row r="44" spans="1:13" hidden="1">
      <c r="A44" s="297"/>
      <c r="B44" s="298"/>
      <c r="C44" s="299"/>
      <c r="D44" s="300"/>
      <c r="E44" s="301"/>
      <c r="F44" s="299"/>
      <c r="G44" s="302"/>
      <c r="H44" s="302"/>
      <c r="I44" s="303"/>
      <c r="J44" s="304"/>
      <c r="K44" s="304"/>
      <c r="L44" s="304"/>
      <c r="M44" s="656"/>
    </row>
    <row r="45" spans="1:13" hidden="1">
      <c r="A45" s="297"/>
      <c r="B45" s="298"/>
      <c r="C45" s="299"/>
      <c r="D45" s="300"/>
      <c r="E45" s="301"/>
      <c r="F45" s="299"/>
      <c r="G45" s="302"/>
      <c r="H45" s="302"/>
      <c r="I45" s="303"/>
      <c r="J45" s="304"/>
      <c r="K45" s="304"/>
      <c r="L45" s="304"/>
      <c r="M45" s="656"/>
    </row>
    <row r="46" spans="1:13" hidden="1">
      <c r="A46" s="297"/>
      <c r="B46" s="298"/>
      <c r="C46" s="299"/>
      <c r="D46" s="300"/>
      <c r="E46" s="301"/>
      <c r="F46" s="299"/>
      <c r="G46" s="302"/>
      <c r="H46" s="302"/>
      <c r="I46" s="303"/>
      <c r="J46" s="304"/>
      <c r="K46" s="304"/>
      <c r="L46" s="304"/>
      <c r="M46" s="656"/>
    </row>
    <row r="47" spans="1:13" hidden="1">
      <c r="A47" s="297"/>
      <c r="B47" s="298"/>
      <c r="C47" s="299"/>
      <c r="D47" s="299"/>
      <c r="E47" s="301"/>
      <c r="F47" s="299"/>
      <c r="G47" s="302"/>
      <c r="H47" s="302"/>
      <c r="I47" s="303"/>
      <c r="J47" s="303"/>
      <c r="K47" s="303"/>
      <c r="L47" s="304"/>
      <c r="M47" s="656"/>
    </row>
    <row r="48" spans="1:13" hidden="1">
      <c r="A48" s="297"/>
      <c r="B48" s="298"/>
      <c r="C48" s="299"/>
      <c r="D48" s="299"/>
      <c r="E48" s="301"/>
      <c r="F48" s="299"/>
      <c r="G48" s="302"/>
      <c r="H48" s="302"/>
      <c r="I48" s="303"/>
      <c r="J48" s="303"/>
      <c r="K48" s="303"/>
      <c r="L48" s="304"/>
      <c r="M48" s="656"/>
    </row>
    <row r="49" spans="1:13" hidden="1">
      <c r="A49" s="297"/>
      <c r="B49" s="298"/>
      <c r="C49" s="299"/>
      <c r="D49" s="299"/>
      <c r="E49" s="301"/>
      <c r="F49" s="299"/>
      <c r="G49" s="302"/>
      <c r="H49" s="302"/>
      <c r="I49" s="303"/>
      <c r="J49" s="303"/>
      <c r="K49" s="303"/>
      <c r="L49" s="304"/>
      <c r="M49" s="656"/>
    </row>
    <row r="50" spans="1:13" hidden="1">
      <c r="A50" s="297"/>
      <c r="B50" s="298"/>
      <c r="C50" s="299"/>
      <c r="D50" s="299"/>
      <c r="E50" s="301"/>
      <c r="F50" s="299"/>
      <c r="G50" s="302"/>
      <c r="H50" s="302"/>
      <c r="I50" s="303"/>
      <c r="J50" s="303"/>
      <c r="K50" s="303"/>
      <c r="L50" s="304"/>
      <c r="M50" s="656"/>
    </row>
    <row r="51" spans="1:13" hidden="1">
      <c r="A51" s="297"/>
      <c r="B51" s="298"/>
      <c r="C51" s="299"/>
      <c r="D51" s="299"/>
      <c r="E51" s="301"/>
      <c r="F51" s="299"/>
      <c r="G51" s="302"/>
      <c r="H51" s="302"/>
      <c r="I51" s="303"/>
      <c r="J51" s="303"/>
      <c r="K51" s="303"/>
      <c r="L51" s="304"/>
      <c r="M51" s="656"/>
    </row>
    <row r="52" spans="1:13" hidden="1">
      <c r="A52" s="297"/>
      <c r="B52" s="298"/>
      <c r="C52" s="299"/>
      <c r="D52" s="299"/>
      <c r="E52" s="301"/>
      <c r="F52" s="299"/>
      <c r="G52" s="302"/>
      <c r="H52" s="302"/>
      <c r="I52" s="303"/>
      <c r="J52" s="303"/>
      <c r="K52" s="303"/>
      <c r="L52" s="304"/>
      <c r="M52" s="656"/>
    </row>
    <row r="53" spans="1:13" hidden="1">
      <c r="A53" s="297"/>
      <c r="B53" s="298"/>
      <c r="C53" s="299"/>
      <c r="D53" s="299"/>
      <c r="E53" s="301"/>
      <c r="F53" s="299"/>
      <c r="G53" s="302"/>
      <c r="H53" s="302"/>
      <c r="I53" s="303"/>
      <c r="J53" s="303"/>
      <c r="K53" s="303"/>
      <c r="L53" s="304"/>
      <c r="M53" s="656"/>
    </row>
    <row r="54" spans="1:13" hidden="1">
      <c r="A54" s="297"/>
      <c r="B54" s="298"/>
      <c r="C54" s="299"/>
      <c r="D54" s="299"/>
      <c r="E54" s="301"/>
      <c r="F54" s="299"/>
      <c r="G54" s="302"/>
      <c r="H54" s="302"/>
      <c r="I54" s="303"/>
      <c r="J54" s="303"/>
      <c r="K54" s="303"/>
      <c r="L54" s="304"/>
      <c r="M54" s="656"/>
    </row>
    <row r="55" spans="1:13" hidden="1">
      <c r="A55" s="297"/>
      <c r="B55" s="298"/>
      <c r="C55" s="299"/>
      <c r="D55" s="299"/>
      <c r="E55" s="301"/>
      <c r="F55" s="299"/>
      <c r="G55" s="302"/>
      <c r="H55" s="302"/>
      <c r="I55" s="303"/>
      <c r="J55" s="303"/>
      <c r="K55" s="303"/>
      <c r="L55" s="304"/>
      <c r="M55" s="656"/>
    </row>
    <row r="56" spans="1:13" ht="17.5" customHeight="1">
      <c r="A56" s="290"/>
      <c r="B56" s="291"/>
      <c r="C56" s="292"/>
      <c r="D56" s="305" t="s">
        <v>1856</v>
      </c>
      <c r="E56" s="294"/>
      <c r="F56" s="295"/>
      <c r="G56" s="295"/>
      <c r="H56" s="295"/>
      <c r="I56" s="295"/>
      <c r="J56" s="295"/>
      <c r="K56" s="295"/>
      <c r="L56" s="312"/>
      <c r="M56" s="658"/>
    </row>
    <row r="57" spans="1:13" ht="14" outlineLevel="1">
      <c r="A57" s="306"/>
      <c r="B57" s="307"/>
      <c r="C57" s="308"/>
      <c r="D57" s="313" t="s">
        <v>1857</v>
      </c>
      <c r="E57" s="680">
        <v>23</v>
      </c>
      <c r="F57" s="681" t="s">
        <v>84</v>
      </c>
      <c r="G57" s="682"/>
      <c r="H57" s="682"/>
      <c r="I57" s="310"/>
      <c r="J57" s="310">
        <f>E57*G57</f>
        <v>0</v>
      </c>
      <c r="K57" s="310">
        <f>H57*E57</f>
        <v>0</v>
      </c>
      <c r="L57" s="311">
        <f>J57+K57</f>
        <v>0</v>
      </c>
      <c r="M57" s="658"/>
    </row>
    <row r="58" spans="1:13" ht="14" outlineLevel="1">
      <c r="A58" s="306"/>
      <c r="B58" s="307"/>
      <c r="C58" s="308"/>
      <c r="D58" s="313" t="s">
        <v>1858</v>
      </c>
      <c r="E58" s="680">
        <v>120</v>
      </c>
      <c r="F58" s="681" t="s">
        <v>84</v>
      </c>
      <c r="G58" s="682"/>
      <c r="H58" s="682"/>
      <c r="I58" s="310"/>
      <c r="J58" s="310">
        <f t="shared" ref="J58:J79" si="0">E58*G58</f>
        <v>0</v>
      </c>
      <c r="K58" s="310">
        <f t="shared" ref="K58:K79" si="1">H58*E58</f>
        <v>0</v>
      </c>
      <c r="L58" s="311">
        <f t="shared" ref="L58:L79" si="2">J58+K58</f>
        <v>0</v>
      </c>
      <c r="M58" s="658"/>
    </row>
    <row r="59" spans="1:13" ht="14" outlineLevel="1">
      <c r="A59" s="306"/>
      <c r="B59" s="307"/>
      <c r="C59" s="308"/>
      <c r="D59" s="313" t="s">
        <v>1859</v>
      </c>
      <c r="E59" s="680">
        <v>15</v>
      </c>
      <c r="F59" s="681" t="s">
        <v>84</v>
      </c>
      <c r="G59" s="682"/>
      <c r="H59" s="682"/>
      <c r="I59" s="310"/>
      <c r="J59" s="310">
        <f t="shared" si="0"/>
        <v>0</v>
      </c>
      <c r="K59" s="310">
        <f t="shared" si="1"/>
        <v>0</v>
      </c>
      <c r="L59" s="311">
        <f t="shared" si="2"/>
        <v>0</v>
      </c>
      <c r="M59" s="658"/>
    </row>
    <row r="60" spans="1:13" ht="14" outlineLevel="1">
      <c r="A60" s="306"/>
      <c r="B60" s="307"/>
      <c r="C60" s="308"/>
      <c r="D60" s="313" t="s">
        <v>1860</v>
      </c>
      <c r="E60" s="680">
        <v>6120</v>
      </c>
      <c r="F60" s="681" t="s">
        <v>84</v>
      </c>
      <c r="G60" s="682"/>
      <c r="H60" s="682"/>
      <c r="I60" s="310"/>
      <c r="J60" s="310">
        <f t="shared" si="0"/>
        <v>0</v>
      </c>
      <c r="K60" s="310">
        <f t="shared" si="1"/>
        <v>0</v>
      </c>
      <c r="L60" s="311">
        <f t="shared" si="2"/>
        <v>0</v>
      </c>
      <c r="M60" s="658"/>
    </row>
    <row r="61" spans="1:13" ht="14" outlineLevel="1">
      <c r="A61" s="306"/>
      <c r="B61" s="307"/>
      <c r="C61" s="308"/>
      <c r="D61" s="313" t="s">
        <v>1861</v>
      </c>
      <c r="E61" s="680">
        <v>780</v>
      </c>
      <c r="F61" s="681" t="s">
        <v>84</v>
      </c>
      <c r="G61" s="682"/>
      <c r="H61" s="682"/>
      <c r="I61" s="310"/>
      <c r="J61" s="310">
        <f t="shared" si="0"/>
        <v>0</v>
      </c>
      <c r="K61" s="310">
        <f t="shared" si="1"/>
        <v>0</v>
      </c>
      <c r="L61" s="311">
        <f t="shared" si="2"/>
        <v>0</v>
      </c>
      <c r="M61" s="658"/>
    </row>
    <row r="62" spans="1:13" ht="14" outlineLevel="1">
      <c r="A62" s="306"/>
      <c r="B62" s="307"/>
      <c r="C62" s="308"/>
      <c r="D62" s="313" t="s">
        <v>1862</v>
      </c>
      <c r="E62" s="680">
        <v>7585</v>
      </c>
      <c r="F62" s="681" t="s">
        <v>84</v>
      </c>
      <c r="G62" s="682"/>
      <c r="H62" s="682"/>
      <c r="I62" s="310"/>
      <c r="J62" s="310">
        <f t="shared" si="0"/>
        <v>0</v>
      </c>
      <c r="K62" s="310">
        <f t="shared" si="1"/>
        <v>0</v>
      </c>
      <c r="L62" s="311">
        <f t="shared" si="2"/>
        <v>0</v>
      </c>
      <c r="M62" s="658"/>
    </row>
    <row r="63" spans="1:13" ht="14" outlineLevel="1">
      <c r="A63" s="306"/>
      <c r="B63" s="307"/>
      <c r="C63" s="308"/>
      <c r="D63" s="313" t="s">
        <v>1863</v>
      </c>
      <c r="E63" s="680">
        <v>839</v>
      </c>
      <c r="F63" s="681" t="s">
        <v>84</v>
      </c>
      <c r="G63" s="682"/>
      <c r="H63" s="682"/>
      <c r="I63" s="310"/>
      <c r="J63" s="310">
        <f t="shared" si="0"/>
        <v>0</v>
      </c>
      <c r="K63" s="310">
        <f t="shared" si="1"/>
        <v>0</v>
      </c>
      <c r="L63" s="311">
        <f t="shared" si="2"/>
        <v>0</v>
      </c>
      <c r="M63" s="658"/>
    </row>
    <row r="64" spans="1:13" ht="14" outlineLevel="1">
      <c r="A64" s="306"/>
      <c r="B64" s="307"/>
      <c r="C64" s="308"/>
      <c r="D64" s="313" t="s">
        <v>1864</v>
      </c>
      <c r="E64" s="680">
        <v>1050</v>
      </c>
      <c r="F64" s="681" t="s">
        <v>84</v>
      </c>
      <c r="G64" s="682"/>
      <c r="H64" s="682"/>
      <c r="I64" s="310"/>
      <c r="J64" s="310">
        <f t="shared" si="0"/>
        <v>0</v>
      </c>
      <c r="K64" s="310">
        <f t="shared" si="1"/>
        <v>0</v>
      </c>
      <c r="L64" s="311">
        <f t="shared" si="2"/>
        <v>0</v>
      </c>
      <c r="M64" s="658"/>
    </row>
    <row r="65" spans="1:13" ht="14" outlineLevel="1">
      <c r="A65" s="306"/>
      <c r="B65" s="307"/>
      <c r="C65" s="308"/>
      <c r="D65" s="313" t="s">
        <v>1865</v>
      </c>
      <c r="E65" s="680">
        <v>96</v>
      </c>
      <c r="F65" s="681" t="s">
        <v>84</v>
      </c>
      <c r="G65" s="682"/>
      <c r="H65" s="682"/>
      <c r="I65" s="310"/>
      <c r="J65" s="310">
        <f t="shared" si="0"/>
        <v>0</v>
      </c>
      <c r="K65" s="310">
        <f t="shared" si="1"/>
        <v>0</v>
      </c>
      <c r="L65" s="311">
        <f t="shared" si="2"/>
        <v>0</v>
      </c>
      <c r="M65" s="658"/>
    </row>
    <row r="66" spans="1:13" ht="14" outlineLevel="1">
      <c r="A66" s="306"/>
      <c r="B66" s="307"/>
      <c r="C66" s="308"/>
      <c r="D66" s="313" t="s">
        <v>1866</v>
      </c>
      <c r="E66" s="680">
        <v>128</v>
      </c>
      <c r="F66" s="681" t="s">
        <v>84</v>
      </c>
      <c r="G66" s="682"/>
      <c r="H66" s="682"/>
      <c r="I66" s="310"/>
      <c r="J66" s="310">
        <f t="shared" si="0"/>
        <v>0</v>
      </c>
      <c r="K66" s="310">
        <f t="shared" si="1"/>
        <v>0</v>
      </c>
      <c r="L66" s="311">
        <f t="shared" si="2"/>
        <v>0</v>
      </c>
      <c r="M66" s="658"/>
    </row>
    <row r="67" spans="1:13" ht="14" outlineLevel="1">
      <c r="A67" s="306"/>
      <c r="B67" s="307"/>
      <c r="C67" s="308"/>
      <c r="D67" s="313" t="s">
        <v>1867</v>
      </c>
      <c r="E67" s="680">
        <v>55</v>
      </c>
      <c r="F67" s="681" t="s">
        <v>84</v>
      </c>
      <c r="G67" s="682"/>
      <c r="H67" s="682"/>
      <c r="I67" s="310"/>
      <c r="J67" s="310">
        <f t="shared" si="0"/>
        <v>0</v>
      </c>
      <c r="K67" s="310">
        <f t="shared" si="1"/>
        <v>0</v>
      </c>
      <c r="L67" s="311">
        <f t="shared" si="2"/>
        <v>0</v>
      </c>
      <c r="M67" s="658"/>
    </row>
    <row r="68" spans="1:13" ht="14" outlineLevel="1">
      <c r="A68" s="306"/>
      <c r="B68" s="307"/>
      <c r="C68" s="308"/>
      <c r="D68" s="313" t="s">
        <v>1858</v>
      </c>
      <c r="E68" s="680">
        <v>110</v>
      </c>
      <c r="F68" s="681" t="s">
        <v>84</v>
      </c>
      <c r="G68" s="682"/>
      <c r="H68" s="682"/>
      <c r="I68" s="310"/>
      <c r="J68" s="310">
        <f t="shared" si="0"/>
        <v>0</v>
      </c>
      <c r="K68" s="310">
        <f t="shared" si="1"/>
        <v>0</v>
      </c>
      <c r="L68" s="311">
        <f t="shared" si="2"/>
        <v>0</v>
      </c>
      <c r="M68" s="658"/>
    </row>
    <row r="69" spans="1:13" ht="14" outlineLevel="1">
      <c r="A69" s="306" t="s">
        <v>1868</v>
      </c>
      <c r="B69" s="307"/>
      <c r="C69" s="308"/>
      <c r="D69" s="313" t="s">
        <v>1869</v>
      </c>
      <c r="E69" s="680">
        <v>18</v>
      </c>
      <c r="F69" s="681" t="s">
        <v>84</v>
      </c>
      <c r="G69" s="682"/>
      <c r="H69" s="682"/>
      <c r="I69" s="310"/>
      <c r="J69" s="310">
        <f t="shared" si="0"/>
        <v>0</v>
      </c>
      <c r="K69" s="310">
        <f t="shared" si="1"/>
        <v>0</v>
      </c>
      <c r="L69" s="311">
        <f t="shared" si="2"/>
        <v>0</v>
      </c>
      <c r="M69" s="658"/>
    </row>
    <row r="70" spans="1:13" ht="14" outlineLevel="1">
      <c r="A70" s="306"/>
      <c r="B70" s="307"/>
      <c r="C70" s="308"/>
      <c r="D70" s="313" t="s">
        <v>1870</v>
      </c>
      <c r="E70" s="680">
        <v>35</v>
      </c>
      <c r="F70" s="681" t="s">
        <v>84</v>
      </c>
      <c r="G70" s="682"/>
      <c r="H70" s="682"/>
      <c r="I70" s="310"/>
      <c r="J70" s="310">
        <f t="shared" si="0"/>
        <v>0</v>
      </c>
      <c r="K70" s="310">
        <f t="shared" si="1"/>
        <v>0</v>
      </c>
      <c r="L70" s="311">
        <f t="shared" si="2"/>
        <v>0</v>
      </c>
      <c r="M70" s="658"/>
    </row>
    <row r="71" spans="1:13" ht="14" outlineLevel="1">
      <c r="A71" s="306"/>
      <c r="B71" s="307"/>
      <c r="C71" s="308"/>
      <c r="D71" s="313" t="s">
        <v>1871</v>
      </c>
      <c r="E71" s="680">
        <v>42</v>
      </c>
      <c r="F71" s="681" t="s">
        <v>84</v>
      </c>
      <c r="G71" s="682"/>
      <c r="H71" s="682"/>
      <c r="I71" s="310"/>
      <c r="J71" s="310">
        <f t="shared" si="0"/>
        <v>0</v>
      </c>
      <c r="K71" s="310">
        <f t="shared" si="1"/>
        <v>0</v>
      </c>
      <c r="L71" s="311">
        <f t="shared" si="2"/>
        <v>0</v>
      </c>
      <c r="M71" s="658"/>
    </row>
    <row r="72" spans="1:13" ht="14" outlineLevel="1">
      <c r="A72" s="306"/>
      <c r="B72" s="307"/>
      <c r="C72" s="308"/>
      <c r="D72" s="313" t="s">
        <v>1872</v>
      </c>
      <c r="E72" s="680">
        <v>270</v>
      </c>
      <c r="F72" s="681" t="s">
        <v>84</v>
      </c>
      <c r="G72" s="682"/>
      <c r="H72" s="682"/>
      <c r="I72" s="310"/>
      <c r="J72" s="310">
        <f t="shared" si="0"/>
        <v>0</v>
      </c>
      <c r="K72" s="310">
        <f t="shared" si="1"/>
        <v>0</v>
      </c>
      <c r="L72" s="311">
        <f t="shared" si="2"/>
        <v>0</v>
      </c>
      <c r="M72" s="658"/>
    </row>
    <row r="73" spans="1:13" ht="14" outlineLevel="1">
      <c r="A73" s="306"/>
      <c r="B73" s="307"/>
      <c r="C73" s="308"/>
      <c r="D73" s="313" t="s">
        <v>1873</v>
      </c>
      <c r="E73" s="680">
        <v>21</v>
      </c>
      <c r="F73" s="681" t="s">
        <v>84</v>
      </c>
      <c r="G73" s="682"/>
      <c r="H73" s="682"/>
      <c r="I73" s="310"/>
      <c r="J73" s="310">
        <f t="shared" si="0"/>
        <v>0</v>
      </c>
      <c r="K73" s="310">
        <f t="shared" si="1"/>
        <v>0</v>
      </c>
      <c r="L73" s="311">
        <f t="shared" si="2"/>
        <v>0</v>
      </c>
      <c r="M73" s="658"/>
    </row>
    <row r="74" spans="1:13" ht="14" outlineLevel="1">
      <c r="A74" s="306"/>
      <c r="B74" s="307"/>
      <c r="C74" s="308"/>
      <c r="D74" s="313" t="s">
        <v>1874</v>
      </c>
      <c r="E74" s="680">
        <v>420</v>
      </c>
      <c r="F74" s="681" t="s">
        <v>84</v>
      </c>
      <c r="G74" s="682"/>
      <c r="H74" s="682"/>
      <c r="I74" s="310"/>
      <c r="J74" s="310">
        <f t="shared" si="0"/>
        <v>0</v>
      </c>
      <c r="K74" s="310">
        <f t="shared" si="1"/>
        <v>0</v>
      </c>
      <c r="L74" s="311">
        <f t="shared" si="2"/>
        <v>0</v>
      </c>
      <c r="M74" s="658"/>
    </row>
    <row r="75" spans="1:13" ht="14" outlineLevel="1">
      <c r="A75" s="306"/>
      <c r="B75" s="307"/>
      <c r="C75" s="308"/>
      <c r="D75" s="313" t="s">
        <v>1875</v>
      </c>
      <c r="E75" s="680">
        <v>190</v>
      </c>
      <c r="F75" s="681" t="s">
        <v>84</v>
      </c>
      <c r="G75" s="682"/>
      <c r="H75" s="682"/>
      <c r="I75" s="310"/>
      <c r="J75" s="310">
        <f t="shared" si="0"/>
        <v>0</v>
      </c>
      <c r="K75" s="310">
        <f t="shared" si="1"/>
        <v>0</v>
      </c>
      <c r="L75" s="311">
        <f t="shared" si="2"/>
        <v>0</v>
      </c>
      <c r="M75" s="658"/>
    </row>
    <row r="76" spans="1:13" ht="14" outlineLevel="1">
      <c r="A76" s="306"/>
      <c r="B76" s="307"/>
      <c r="C76" s="308"/>
      <c r="D76" s="313" t="s">
        <v>1876</v>
      </c>
      <c r="E76" s="680">
        <v>142</v>
      </c>
      <c r="F76" s="681" t="s">
        <v>84</v>
      </c>
      <c r="G76" s="682"/>
      <c r="H76" s="682"/>
      <c r="I76" s="310"/>
      <c r="J76" s="310">
        <f t="shared" si="0"/>
        <v>0</v>
      </c>
      <c r="K76" s="310">
        <f t="shared" si="1"/>
        <v>0</v>
      </c>
      <c r="L76" s="311">
        <f t="shared" si="2"/>
        <v>0</v>
      </c>
      <c r="M76" s="658"/>
    </row>
    <row r="77" spans="1:13" ht="14" outlineLevel="1">
      <c r="A77" s="306"/>
      <c r="B77" s="307"/>
      <c r="C77" s="308"/>
      <c r="D77" s="313" t="s">
        <v>1877</v>
      </c>
      <c r="E77" s="680">
        <v>180</v>
      </c>
      <c r="F77" s="681" t="s">
        <v>84</v>
      </c>
      <c r="G77" s="682"/>
      <c r="H77" s="682"/>
      <c r="I77" s="310"/>
      <c r="J77" s="310">
        <f t="shared" si="0"/>
        <v>0</v>
      </c>
      <c r="K77" s="310">
        <f t="shared" si="1"/>
        <v>0</v>
      </c>
      <c r="L77" s="311">
        <f t="shared" si="2"/>
        <v>0</v>
      </c>
      <c r="M77" s="658"/>
    </row>
    <row r="78" spans="1:13" ht="14" outlineLevel="1">
      <c r="A78" s="306"/>
      <c r="B78" s="307"/>
      <c r="C78" s="308"/>
      <c r="D78" s="313" t="s">
        <v>1878</v>
      </c>
      <c r="E78" s="680">
        <v>1</v>
      </c>
      <c r="F78" s="681" t="s">
        <v>172</v>
      </c>
      <c r="G78" s="682"/>
      <c r="H78" s="682"/>
      <c r="I78" s="310"/>
      <c r="J78" s="310">
        <f t="shared" si="0"/>
        <v>0</v>
      </c>
      <c r="K78" s="310">
        <f t="shared" si="1"/>
        <v>0</v>
      </c>
      <c r="L78" s="311">
        <f t="shared" si="2"/>
        <v>0</v>
      </c>
      <c r="M78" s="658"/>
    </row>
    <row r="79" spans="1:13" ht="14" outlineLevel="1">
      <c r="A79" s="306"/>
      <c r="B79" s="307"/>
      <c r="C79" s="308"/>
      <c r="D79" s="313" t="s">
        <v>1879</v>
      </c>
      <c r="E79" s="680">
        <v>250</v>
      </c>
      <c r="F79" s="681" t="s">
        <v>130</v>
      </c>
      <c r="G79" s="682"/>
      <c r="H79" s="682"/>
      <c r="I79" s="310"/>
      <c r="J79" s="310">
        <f t="shared" si="0"/>
        <v>0</v>
      </c>
      <c r="K79" s="310">
        <f t="shared" si="1"/>
        <v>0</v>
      </c>
      <c r="L79" s="311">
        <f t="shared" si="2"/>
        <v>0</v>
      </c>
      <c r="M79" s="658"/>
    </row>
    <row r="80" spans="1:13" ht="18.5" customHeight="1">
      <c r="A80" s="290"/>
      <c r="B80" s="291"/>
      <c r="C80" s="292"/>
      <c r="D80" s="305" t="s">
        <v>1880</v>
      </c>
      <c r="E80" s="683"/>
      <c r="F80" s="683"/>
      <c r="G80" s="683"/>
      <c r="H80" s="683"/>
      <c r="I80" s="295"/>
      <c r="J80" s="295"/>
      <c r="K80" s="295"/>
      <c r="L80" s="314"/>
      <c r="M80" s="658"/>
    </row>
    <row r="81" spans="1:13" ht="14" outlineLevel="1">
      <c r="A81" s="306"/>
      <c r="B81" s="307"/>
      <c r="C81" s="308" t="s">
        <v>1881</v>
      </c>
      <c r="D81" s="309" t="s">
        <v>1882</v>
      </c>
      <c r="E81" s="680">
        <v>44</v>
      </c>
      <c r="F81" s="681" t="s">
        <v>130</v>
      </c>
      <c r="G81" s="682"/>
      <c r="H81" s="682"/>
      <c r="I81" s="310"/>
      <c r="J81" s="310">
        <f t="shared" ref="J81:J144" si="3">E81*G81</f>
        <v>0</v>
      </c>
      <c r="K81" s="310">
        <f t="shared" ref="K81:K144" si="4">H81*E81</f>
        <v>0</v>
      </c>
      <c r="L81" s="311">
        <f t="shared" ref="L81:L144" si="5">J81+K81</f>
        <v>0</v>
      </c>
      <c r="M81" s="658"/>
    </row>
    <row r="82" spans="1:13" ht="14" outlineLevel="1">
      <c r="A82" s="306"/>
      <c r="B82" s="307"/>
      <c r="C82" s="308" t="s">
        <v>1883</v>
      </c>
      <c r="D82" s="309" t="s">
        <v>1884</v>
      </c>
      <c r="E82" s="680">
        <v>30</v>
      </c>
      <c r="F82" s="681" t="s">
        <v>130</v>
      </c>
      <c r="G82" s="682"/>
      <c r="H82" s="682"/>
      <c r="I82" s="310"/>
      <c r="J82" s="310">
        <f t="shared" si="3"/>
        <v>0</v>
      </c>
      <c r="K82" s="310">
        <f t="shared" si="4"/>
        <v>0</v>
      </c>
      <c r="L82" s="311">
        <f t="shared" si="5"/>
        <v>0</v>
      </c>
      <c r="M82" s="658"/>
    </row>
    <row r="83" spans="1:13" ht="14" outlineLevel="1">
      <c r="A83" s="306"/>
      <c r="B83" s="307"/>
      <c r="C83" s="308" t="s">
        <v>1885</v>
      </c>
      <c r="D83" s="309" t="s">
        <v>1886</v>
      </c>
      <c r="E83" s="680">
        <v>14</v>
      </c>
      <c r="F83" s="681" t="s">
        <v>130</v>
      </c>
      <c r="G83" s="682"/>
      <c r="H83" s="682"/>
      <c r="I83" s="310"/>
      <c r="J83" s="310">
        <f t="shared" si="3"/>
        <v>0</v>
      </c>
      <c r="K83" s="310">
        <f t="shared" si="4"/>
        <v>0</v>
      </c>
      <c r="L83" s="311">
        <f t="shared" si="5"/>
        <v>0</v>
      </c>
      <c r="M83" s="658"/>
    </row>
    <row r="84" spans="1:13" ht="30" customHeight="1" outlineLevel="1">
      <c r="A84" s="306"/>
      <c r="B84" s="307"/>
      <c r="C84" s="308" t="s">
        <v>1887</v>
      </c>
      <c r="D84" s="309" t="s">
        <v>1888</v>
      </c>
      <c r="E84" s="680">
        <v>143</v>
      </c>
      <c r="F84" s="681" t="s">
        <v>130</v>
      </c>
      <c r="G84" s="682"/>
      <c r="H84" s="682"/>
      <c r="I84" s="310"/>
      <c r="J84" s="310">
        <f t="shared" si="3"/>
        <v>0</v>
      </c>
      <c r="K84" s="310">
        <f t="shared" si="4"/>
        <v>0</v>
      </c>
      <c r="L84" s="311">
        <f t="shared" si="5"/>
        <v>0</v>
      </c>
      <c r="M84" s="658"/>
    </row>
    <row r="85" spans="1:13" ht="14" outlineLevel="1">
      <c r="A85" s="306"/>
      <c r="B85" s="307"/>
      <c r="C85" s="308" t="s">
        <v>1889</v>
      </c>
      <c r="D85" s="309" t="s">
        <v>1890</v>
      </c>
      <c r="E85" s="680">
        <v>9</v>
      </c>
      <c r="F85" s="681" t="s">
        <v>130</v>
      </c>
      <c r="G85" s="682"/>
      <c r="H85" s="682"/>
      <c r="I85" s="310"/>
      <c r="J85" s="310">
        <f t="shared" si="3"/>
        <v>0</v>
      </c>
      <c r="K85" s="310">
        <f t="shared" si="4"/>
        <v>0</v>
      </c>
      <c r="L85" s="311">
        <f t="shared" si="5"/>
        <v>0</v>
      </c>
      <c r="M85" s="658"/>
    </row>
    <row r="86" spans="1:13" ht="14" outlineLevel="1">
      <c r="A86" s="306"/>
      <c r="B86" s="307"/>
      <c r="C86" s="308" t="s">
        <v>1891</v>
      </c>
      <c r="D86" s="309" t="s">
        <v>1892</v>
      </c>
      <c r="E86" s="680">
        <v>10</v>
      </c>
      <c r="F86" s="681" t="s">
        <v>130</v>
      </c>
      <c r="G86" s="682"/>
      <c r="H86" s="682"/>
      <c r="I86" s="310"/>
      <c r="J86" s="310">
        <f t="shared" si="3"/>
        <v>0</v>
      </c>
      <c r="K86" s="310">
        <f t="shared" si="4"/>
        <v>0</v>
      </c>
      <c r="L86" s="311">
        <f t="shared" si="5"/>
        <v>0</v>
      </c>
      <c r="M86" s="658"/>
    </row>
    <row r="87" spans="1:13" ht="14" outlineLevel="1">
      <c r="A87" s="306"/>
      <c r="B87" s="307"/>
      <c r="C87" s="308" t="s">
        <v>1893</v>
      </c>
      <c r="D87" s="309" t="s">
        <v>1894</v>
      </c>
      <c r="E87" s="680">
        <v>2</v>
      </c>
      <c r="F87" s="681" t="s">
        <v>130</v>
      </c>
      <c r="G87" s="682"/>
      <c r="H87" s="682"/>
      <c r="I87" s="310"/>
      <c r="J87" s="310">
        <f t="shared" si="3"/>
        <v>0</v>
      </c>
      <c r="K87" s="310">
        <f t="shared" si="4"/>
        <v>0</v>
      </c>
      <c r="L87" s="311">
        <f t="shared" si="5"/>
        <v>0</v>
      </c>
      <c r="M87" s="658"/>
    </row>
    <row r="88" spans="1:13" ht="14" outlineLevel="1">
      <c r="A88" s="306"/>
      <c r="B88" s="307"/>
      <c r="C88" s="308"/>
      <c r="D88" s="309" t="s">
        <v>1895</v>
      </c>
      <c r="E88" s="680">
        <v>115</v>
      </c>
      <c r="F88" s="681" t="s">
        <v>130</v>
      </c>
      <c r="G88" s="682"/>
      <c r="H88" s="682"/>
      <c r="I88" s="310"/>
      <c r="J88" s="310">
        <f t="shared" si="3"/>
        <v>0</v>
      </c>
      <c r="K88" s="310">
        <f t="shared" si="4"/>
        <v>0</v>
      </c>
      <c r="L88" s="311">
        <f t="shared" si="5"/>
        <v>0</v>
      </c>
      <c r="M88" s="658"/>
    </row>
    <row r="89" spans="1:13" ht="14" outlineLevel="1">
      <c r="A89" s="306"/>
      <c r="B89" s="307"/>
      <c r="C89" s="308"/>
      <c r="D89" s="309" t="s">
        <v>1896</v>
      </c>
      <c r="E89" s="680">
        <v>40</v>
      </c>
      <c r="F89" s="681" t="s">
        <v>130</v>
      </c>
      <c r="G89" s="682"/>
      <c r="H89" s="682"/>
      <c r="I89" s="310"/>
      <c r="J89" s="310">
        <f t="shared" si="3"/>
        <v>0</v>
      </c>
      <c r="K89" s="310">
        <f t="shared" si="4"/>
        <v>0</v>
      </c>
      <c r="L89" s="311">
        <f t="shared" si="5"/>
        <v>0</v>
      </c>
      <c r="M89" s="658"/>
    </row>
    <row r="90" spans="1:13" ht="14" outlineLevel="1">
      <c r="A90" s="306"/>
      <c r="B90" s="307"/>
      <c r="C90" s="308" t="s">
        <v>1897</v>
      </c>
      <c r="D90" s="309" t="s">
        <v>1898</v>
      </c>
      <c r="E90" s="680">
        <v>49</v>
      </c>
      <c r="F90" s="681" t="s">
        <v>130</v>
      </c>
      <c r="G90" s="682"/>
      <c r="H90" s="682"/>
      <c r="I90" s="310"/>
      <c r="J90" s="310">
        <f t="shared" si="3"/>
        <v>0</v>
      </c>
      <c r="K90" s="310">
        <f t="shared" si="4"/>
        <v>0</v>
      </c>
      <c r="L90" s="311">
        <f t="shared" si="5"/>
        <v>0</v>
      </c>
      <c r="M90" s="658"/>
    </row>
    <row r="91" spans="1:13" ht="19.25" customHeight="1">
      <c r="A91" s="290"/>
      <c r="B91" s="291"/>
      <c r="C91" s="292"/>
      <c r="D91" s="293" t="s">
        <v>1899</v>
      </c>
      <c r="E91" s="683"/>
      <c r="F91" s="683"/>
      <c r="G91" s="683"/>
      <c r="H91" s="683"/>
      <c r="I91" s="295"/>
      <c r="J91" s="295"/>
      <c r="K91" s="295"/>
      <c r="L91" s="314"/>
      <c r="M91" s="658"/>
    </row>
    <row r="92" spans="1:13" ht="14" outlineLevel="1">
      <c r="A92" s="306"/>
      <c r="B92" s="307"/>
      <c r="C92" s="308"/>
      <c r="D92" s="309" t="s">
        <v>1900</v>
      </c>
      <c r="E92" s="680">
        <v>23</v>
      </c>
      <c r="F92" s="681" t="s">
        <v>84</v>
      </c>
      <c r="G92" s="682"/>
      <c r="H92" s="682"/>
      <c r="I92" s="310"/>
      <c r="J92" s="310">
        <f t="shared" si="3"/>
        <v>0</v>
      </c>
      <c r="K92" s="310">
        <f t="shared" si="4"/>
        <v>0</v>
      </c>
      <c r="L92" s="311">
        <f t="shared" si="5"/>
        <v>0</v>
      </c>
      <c r="M92" s="658"/>
    </row>
    <row r="93" spans="1:13" ht="14" outlineLevel="1">
      <c r="A93" s="306"/>
      <c r="B93" s="307"/>
      <c r="C93" s="308"/>
      <c r="D93" s="309" t="s">
        <v>1901</v>
      </c>
      <c r="E93" s="680">
        <v>284</v>
      </c>
      <c r="F93" s="681" t="s">
        <v>84</v>
      </c>
      <c r="G93" s="682"/>
      <c r="H93" s="682"/>
      <c r="I93" s="310"/>
      <c r="J93" s="310">
        <f t="shared" si="3"/>
        <v>0</v>
      </c>
      <c r="K93" s="310">
        <f t="shared" si="4"/>
        <v>0</v>
      </c>
      <c r="L93" s="311">
        <f t="shared" si="5"/>
        <v>0</v>
      </c>
      <c r="M93" s="658"/>
    </row>
    <row r="94" spans="1:13" ht="14" outlineLevel="1">
      <c r="A94" s="306"/>
      <c r="B94" s="307"/>
      <c r="C94" s="308"/>
      <c r="D94" s="309" t="s">
        <v>1902</v>
      </c>
      <c r="E94" s="680">
        <v>40</v>
      </c>
      <c r="F94" s="681" t="s">
        <v>84</v>
      </c>
      <c r="G94" s="682"/>
      <c r="H94" s="682"/>
      <c r="I94" s="310"/>
      <c r="J94" s="310">
        <f t="shared" si="3"/>
        <v>0</v>
      </c>
      <c r="K94" s="310">
        <f t="shared" si="4"/>
        <v>0</v>
      </c>
      <c r="L94" s="311">
        <f t="shared" si="5"/>
        <v>0</v>
      </c>
      <c r="M94" s="658"/>
    </row>
    <row r="95" spans="1:13" s="317" customFormat="1" ht="28.75" customHeight="1" outlineLevel="1">
      <c r="A95" s="315"/>
      <c r="B95" s="307"/>
      <c r="C95" s="289"/>
      <c r="D95" s="313" t="s">
        <v>1903</v>
      </c>
      <c r="E95" s="684">
        <v>38</v>
      </c>
      <c r="F95" s="685" t="s">
        <v>84</v>
      </c>
      <c r="G95" s="682"/>
      <c r="H95" s="682"/>
      <c r="I95" s="316"/>
      <c r="J95" s="310">
        <f t="shared" si="3"/>
        <v>0</v>
      </c>
      <c r="K95" s="310">
        <f t="shared" si="4"/>
        <v>0</v>
      </c>
      <c r="L95" s="311">
        <f t="shared" si="5"/>
        <v>0</v>
      </c>
      <c r="M95" s="658"/>
    </row>
    <row r="96" spans="1:13" s="317" customFormat="1" ht="18" customHeight="1" outlineLevel="1">
      <c r="A96" s="315"/>
      <c r="B96" s="307"/>
      <c r="C96" s="289"/>
      <c r="D96" s="313" t="s">
        <v>1904</v>
      </c>
      <c r="E96" s="684">
        <v>1</v>
      </c>
      <c r="F96" s="685" t="s">
        <v>172</v>
      </c>
      <c r="G96" s="682"/>
      <c r="H96" s="682"/>
      <c r="I96" s="316"/>
      <c r="J96" s="310">
        <f t="shared" si="3"/>
        <v>0</v>
      </c>
      <c r="K96" s="310">
        <f t="shared" si="4"/>
        <v>0</v>
      </c>
      <c r="L96" s="311">
        <f t="shared" si="5"/>
        <v>0</v>
      </c>
      <c r="M96" s="658"/>
    </row>
    <row r="97" spans="1:13" s="317" customFormat="1" ht="28" outlineLevel="1">
      <c r="A97" s="315"/>
      <c r="B97" s="307"/>
      <c r="C97" s="289"/>
      <c r="D97" s="313" t="s">
        <v>1905</v>
      </c>
      <c r="E97" s="684">
        <v>25</v>
      </c>
      <c r="F97" s="685" t="s">
        <v>84</v>
      </c>
      <c r="G97" s="682"/>
      <c r="H97" s="682"/>
      <c r="I97" s="316"/>
      <c r="J97" s="310">
        <f t="shared" si="3"/>
        <v>0</v>
      </c>
      <c r="K97" s="310">
        <f t="shared" si="4"/>
        <v>0</v>
      </c>
      <c r="L97" s="311">
        <f t="shared" si="5"/>
        <v>0</v>
      </c>
      <c r="M97" s="658"/>
    </row>
    <row r="98" spans="1:13" s="317" customFormat="1" ht="14" outlineLevel="1">
      <c r="A98" s="315"/>
      <c r="B98" s="307"/>
      <c r="C98" s="289"/>
      <c r="D98" s="313" t="s">
        <v>1906</v>
      </c>
      <c r="E98" s="684">
        <v>863</v>
      </c>
      <c r="F98" s="685" t="s">
        <v>84</v>
      </c>
      <c r="G98" s="682"/>
      <c r="H98" s="682"/>
      <c r="I98" s="316"/>
      <c r="J98" s="310">
        <f>E98*G98</f>
        <v>0</v>
      </c>
      <c r="K98" s="310">
        <f>H98*E98</f>
        <v>0</v>
      </c>
      <c r="L98" s="311">
        <f t="shared" si="5"/>
        <v>0</v>
      </c>
      <c r="M98" s="658"/>
    </row>
    <row r="99" spans="1:13" s="317" customFormat="1" ht="14" outlineLevel="1">
      <c r="A99" s="315"/>
      <c r="B99" s="307"/>
      <c r="C99" s="289"/>
      <c r="D99" s="313" t="s">
        <v>1907</v>
      </c>
      <c r="E99" s="684">
        <v>120</v>
      </c>
      <c r="F99" s="685" t="s">
        <v>84</v>
      </c>
      <c r="G99" s="682"/>
      <c r="H99" s="682"/>
      <c r="I99" s="316"/>
      <c r="J99" s="310">
        <f t="shared" si="3"/>
        <v>0</v>
      </c>
      <c r="K99" s="310">
        <f t="shared" si="4"/>
        <v>0</v>
      </c>
      <c r="L99" s="311">
        <f t="shared" si="5"/>
        <v>0</v>
      </c>
      <c r="M99" s="658"/>
    </row>
    <row r="100" spans="1:13" s="317" customFormat="1" ht="14" outlineLevel="1">
      <c r="A100" s="315"/>
      <c r="B100" s="307"/>
      <c r="C100" s="289"/>
      <c r="D100" s="313" t="s">
        <v>1908</v>
      </c>
      <c r="E100" s="684">
        <v>456</v>
      </c>
      <c r="F100" s="685" t="s">
        <v>130</v>
      </c>
      <c r="G100" s="682"/>
      <c r="H100" s="682"/>
      <c r="I100" s="316"/>
      <c r="J100" s="310">
        <f t="shared" si="3"/>
        <v>0</v>
      </c>
      <c r="K100" s="310">
        <f t="shared" si="4"/>
        <v>0</v>
      </c>
      <c r="L100" s="311">
        <f t="shared" si="5"/>
        <v>0</v>
      </c>
      <c r="M100" s="658"/>
    </row>
    <row r="101" spans="1:13" s="317" customFormat="1" ht="14" outlineLevel="1">
      <c r="A101" s="315"/>
      <c r="B101" s="307"/>
      <c r="C101" s="289"/>
      <c r="D101" s="313" t="s">
        <v>1909</v>
      </c>
      <c r="E101" s="684">
        <v>1</v>
      </c>
      <c r="F101" s="685" t="s">
        <v>172</v>
      </c>
      <c r="G101" s="682"/>
      <c r="H101" s="682"/>
      <c r="I101" s="316"/>
      <c r="J101" s="310">
        <f t="shared" si="3"/>
        <v>0</v>
      </c>
      <c r="K101" s="310">
        <f t="shared" si="4"/>
        <v>0</v>
      </c>
      <c r="L101" s="311">
        <f t="shared" si="5"/>
        <v>0</v>
      </c>
      <c r="M101" s="658"/>
    </row>
    <row r="102" spans="1:13" s="317" customFormat="1" ht="14" outlineLevel="1">
      <c r="A102" s="315"/>
      <c r="B102" s="307"/>
      <c r="C102" s="289"/>
      <c r="D102" s="313" t="s">
        <v>1910</v>
      </c>
      <c r="E102" s="684">
        <v>70</v>
      </c>
      <c r="F102" s="685" t="s">
        <v>84</v>
      </c>
      <c r="G102" s="682"/>
      <c r="H102" s="682"/>
      <c r="I102" s="316"/>
      <c r="J102" s="310">
        <f t="shared" si="3"/>
        <v>0</v>
      </c>
      <c r="K102" s="310">
        <f t="shared" si="4"/>
        <v>0</v>
      </c>
      <c r="L102" s="311">
        <f t="shared" si="5"/>
        <v>0</v>
      </c>
      <c r="M102" s="658"/>
    </row>
    <row r="103" spans="1:13" s="317" customFormat="1" ht="14" outlineLevel="1">
      <c r="A103" s="315"/>
      <c r="B103" s="307"/>
      <c r="C103" s="289"/>
      <c r="D103" s="313" t="s">
        <v>1911</v>
      </c>
      <c r="E103" s="684">
        <v>85</v>
      </c>
      <c r="F103" s="685" t="s">
        <v>84</v>
      </c>
      <c r="G103" s="682"/>
      <c r="H103" s="682"/>
      <c r="I103" s="316"/>
      <c r="J103" s="310">
        <f t="shared" si="3"/>
        <v>0</v>
      </c>
      <c r="K103" s="310">
        <f t="shared" si="4"/>
        <v>0</v>
      </c>
      <c r="L103" s="311">
        <f t="shared" si="5"/>
        <v>0</v>
      </c>
      <c r="M103" s="658"/>
    </row>
    <row r="104" spans="1:13" s="317" customFormat="1" ht="14" outlineLevel="1">
      <c r="A104" s="315"/>
      <c r="B104" s="307"/>
      <c r="C104" s="289"/>
      <c r="D104" s="313" t="s">
        <v>1912</v>
      </c>
      <c r="E104" s="684">
        <v>105</v>
      </c>
      <c r="F104" s="685" t="s">
        <v>84</v>
      </c>
      <c r="G104" s="682"/>
      <c r="H104" s="682"/>
      <c r="I104" s="316"/>
      <c r="J104" s="310">
        <f t="shared" si="3"/>
        <v>0</v>
      </c>
      <c r="K104" s="310">
        <f t="shared" si="4"/>
        <v>0</v>
      </c>
      <c r="L104" s="311">
        <f t="shared" si="5"/>
        <v>0</v>
      </c>
      <c r="M104" s="658"/>
    </row>
    <row r="105" spans="1:13" s="317" customFormat="1" ht="14" outlineLevel="1">
      <c r="A105" s="315"/>
      <c r="B105" s="307"/>
      <c r="C105" s="289"/>
      <c r="D105" s="313" t="s">
        <v>1913</v>
      </c>
      <c r="E105" s="684">
        <v>45</v>
      </c>
      <c r="F105" s="685" t="s">
        <v>84</v>
      </c>
      <c r="G105" s="682"/>
      <c r="H105" s="682"/>
      <c r="I105" s="316"/>
      <c r="J105" s="310">
        <f t="shared" si="3"/>
        <v>0</v>
      </c>
      <c r="K105" s="310">
        <f t="shared" si="4"/>
        <v>0</v>
      </c>
      <c r="L105" s="311">
        <f t="shared" si="5"/>
        <v>0</v>
      </c>
      <c r="M105" s="658"/>
    </row>
    <row r="106" spans="1:13" s="317" customFormat="1" ht="14" outlineLevel="1">
      <c r="A106" s="315"/>
      <c r="B106" s="307"/>
      <c r="C106" s="289"/>
      <c r="D106" s="313" t="s">
        <v>1914</v>
      </c>
      <c r="E106" s="684">
        <v>56</v>
      </c>
      <c r="F106" s="685" t="s">
        <v>84</v>
      </c>
      <c r="G106" s="682"/>
      <c r="H106" s="682"/>
      <c r="I106" s="316"/>
      <c r="J106" s="310">
        <f t="shared" si="3"/>
        <v>0</v>
      </c>
      <c r="K106" s="310">
        <f t="shared" si="4"/>
        <v>0</v>
      </c>
      <c r="L106" s="311">
        <f t="shared" si="5"/>
        <v>0</v>
      </c>
      <c r="M106" s="658"/>
    </row>
    <row r="107" spans="1:13" s="317" customFormat="1" ht="14" outlineLevel="1">
      <c r="A107" s="315"/>
      <c r="B107" s="307"/>
      <c r="C107" s="289"/>
      <c r="D107" s="313" t="s">
        <v>1915</v>
      </c>
      <c r="E107" s="684">
        <v>158</v>
      </c>
      <c r="F107" s="685" t="s">
        <v>84</v>
      </c>
      <c r="G107" s="682"/>
      <c r="H107" s="682"/>
      <c r="I107" s="316"/>
      <c r="J107" s="310">
        <f t="shared" si="3"/>
        <v>0</v>
      </c>
      <c r="K107" s="310">
        <f t="shared" si="4"/>
        <v>0</v>
      </c>
      <c r="L107" s="311">
        <f t="shared" si="5"/>
        <v>0</v>
      </c>
      <c r="M107" s="658"/>
    </row>
    <row r="108" spans="1:13" s="317" customFormat="1" ht="14" outlineLevel="1">
      <c r="A108" s="315"/>
      <c r="B108" s="307"/>
      <c r="C108" s="289"/>
      <c r="D108" s="313" t="s">
        <v>1916</v>
      </c>
      <c r="E108" s="684">
        <v>80</v>
      </c>
      <c r="F108" s="685" t="s">
        <v>84</v>
      </c>
      <c r="G108" s="682"/>
      <c r="H108" s="682"/>
      <c r="I108" s="316"/>
      <c r="J108" s="310">
        <f t="shared" si="3"/>
        <v>0</v>
      </c>
      <c r="K108" s="310">
        <f t="shared" si="4"/>
        <v>0</v>
      </c>
      <c r="L108" s="311">
        <f t="shared" si="5"/>
        <v>0</v>
      </c>
      <c r="M108" s="658"/>
    </row>
    <row r="109" spans="1:13" s="317" customFormat="1" outlineLevel="1">
      <c r="A109" s="315"/>
      <c r="B109" s="307"/>
      <c r="C109" s="289"/>
      <c r="D109" s="318" t="s">
        <v>1917</v>
      </c>
      <c r="E109" s="684">
        <v>15</v>
      </c>
      <c r="F109" s="685" t="s">
        <v>130</v>
      </c>
      <c r="G109" s="682"/>
      <c r="H109" s="682"/>
      <c r="I109" s="316"/>
      <c r="J109" s="310">
        <f t="shared" si="3"/>
        <v>0</v>
      </c>
      <c r="K109" s="310">
        <f t="shared" si="4"/>
        <v>0</v>
      </c>
      <c r="L109" s="311">
        <f t="shared" si="5"/>
        <v>0</v>
      </c>
      <c r="M109" s="658"/>
    </row>
    <row r="110" spans="1:13" s="317" customFormat="1" ht="14" outlineLevel="1">
      <c r="A110" s="315"/>
      <c r="B110" s="307"/>
      <c r="C110" s="289"/>
      <c r="D110" s="313" t="s">
        <v>1918</v>
      </c>
      <c r="E110" s="684">
        <v>45</v>
      </c>
      <c r="F110" s="685" t="s">
        <v>130</v>
      </c>
      <c r="G110" s="682"/>
      <c r="H110" s="682"/>
      <c r="I110" s="316"/>
      <c r="J110" s="310">
        <f t="shared" si="3"/>
        <v>0</v>
      </c>
      <c r="K110" s="310">
        <f t="shared" si="4"/>
        <v>0</v>
      </c>
      <c r="L110" s="311">
        <f t="shared" si="5"/>
        <v>0</v>
      </c>
      <c r="M110" s="658"/>
    </row>
    <row r="111" spans="1:13" s="317" customFormat="1" ht="14" outlineLevel="1">
      <c r="A111" s="315"/>
      <c r="B111" s="307"/>
      <c r="C111" s="289"/>
      <c r="D111" s="313" t="s">
        <v>1919</v>
      </c>
      <c r="E111" s="684">
        <v>5</v>
      </c>
      <c r="F111" s="685" t="s">
        <v>130</v>
      </c>
      <c r="G111" s="682"/>
      <c r="H111" s="682"/>
      <c r="I111" s="316"/>
      <c r="J111" s="310">
        <f t="shared" si="3"/>
        <v>0</v>
      </c>
      <c r="K111" s="310">
        <f t="shared" si="4"/>
        <v>0</v>
      </c>
      <c r="L111" s="311">
        <f t="shared" si="5"/>
        <v>0</v>
      </c>
      <c r="M111" s="658"/>
    </row>
    <row r="112" spans="1:13" s="317" customFormat="1" ht="14" outlineLevel="1">
      <c r="A112" s="315"/>
      <c r="B112" s="307"/>
      <c r="C112" s="289"/>
      <c r="D112" s="313" t="s">
        <v>1920</v>
      </c>
      <c r="E112" s="684">
        <f>E121+E122+E123+E128+E129+E130+E135+E119+E136+E118+E120</f>
        <v>1113</v>
      </c>
      <c r="F112" s="685" t="s">
        <v>130</v>
      </c>
      <c r="G112" s="682"/>
      <c r="H112" s="682"/>
      <c r="I112" s="316"/>
      <c r="J112" s="310">
        <f t="shared" si="3"/>
        <v>0</v>
      </c>
      <c r="K112" s="310">
        <f t="shared" si="4"/>
        <v>0</v>
      </c>
      <c r="L112" s="311">
        <f t="shared" si="5"/>
        <v>0</v>
      </c>
      <c r="M112" s="658"/>
    </row>
    <row r="113" spans="1:13" s="317" customFormat="1" ht="14" outlineLevel="1">
      <c r="A113" s="315"/>
      <c r="B113" s="307"/>
      <c r="C113" s="289"/>
      <c r="D113" s="313" t="s">
        <v>1921</v>
      </c>
      <c r="E113" s="684">
        <v>5</v>
      </c>
      <c r="F113" s="685" t="s">
        <v>130</v>
      </c>
      <c r="G113" s="682"/>
      <c r="H113" s="682"/>
      <c r="I113" s="316"/>
      <c r="J113" s="310">
        <f t="shared" si="3"/>
        <v>0</v>
      </c>
      <c r="K113" s="310">
        <f t="shared" si="4"/>
        <v>0</v>
      </c>
      <c r="L113" s="311">
        <f t="shared" si="5"/>
        <v>0</v>
      </c>
      <c r="M113" s="658"/>
    </row>
    <row r="114" spans="1:13" s="317" customFormat="1" ht="14" outlineLevel="1">
      <c r="A114" s="315"/>
      <c r="B114" s="307"/>
      <c r="C114" s="289"/>
      <c r="D114" s="313" t="s">
        <v>1922</v>
      </c>
      <c r="E114" s="684">
        <v>6</v>
      </c>
      <c r="F114" s="685" t="s">
        <v>130</v>
      </c>
      <c r="G114" s="682"/>
      <c r="H114" s="682"/>
      <c r="I114" s="316"/>
      <c r="J114" s="310">
        <f t="shared" si="3"/>
        <v>0</v>
      </c>
      <c r="K114" s="310">
        <f t="shared" si="4"/>
        <v>0</v>
      </c>
      <c r="L114" s="311">
        <f t="shared" si="5"/>
        <v>0</v>
      </c>
      <c r="M114" s="658"/>
    </row>
    <row r="115" spans="1:13" s="317" customFormat="1" ht="17.5" customHeight="1">
      <c r="A115" s="319"/>
      <c r="B115" s="320"/>
      <c r="C115" s="321"/>
      <c r="D115" s="322" t="s">
        <v>1923</v>
      </c>
      <c r="E115" s="686"/>
      <c r="F115" s="686"/>
      <c r="G115" s="686"/>
      <c r="H115" s="686"/>
      <c r="I115" s="324"/>
      <c r="J115" s="295"/>
      <c r="K115" s="295"/>
      <c r="L115" s="295"/>
      <c r="M115" s="658"/>
    </row>
    <row r="116" spans="1:13" s="317" customFormat="1" ht="14" outlineLevel="1">
      <c r="A116" s="315"/>
      <c r="B116" s="307"/>
      <c r="C116" s="289"/>
      <c r="D116" s="313" t="s">
        <v>1924</v>
      </c>
      <c r="E116" s="684">
        <v>3</v>
      </c>
      <c r="F116" s="685" t="s">
        <v>130</v>
      </c>
      <c r="G116" s="682"/>
      <c r="H116" s="682"/>
      <c r="I116" s="316"/>
      <c r="J116" s="310">
        <f t="shared" si="3"/>
        <v>0</v>
      </c>
      <c r="K116" s="310">
        <f t="shared" si="4"/>
        <v>0</v>
      </c>
      <c r="L116" s="311">
        <f t="shared" si="5"/>
        <v>0</v>
      </c>
      <c r="M116" s="658"/>
    </row>
    <row r="117" spans="1:13" s="317" customFormat="1" ht="14" outlineLevel="1">
      <c r="A117" s="315"/>
      <c r="B117" s="307"/>
      <c r="C117" s="289"/>
      <c r="D117" s="313" t="s">
        <v>1925</v>
      </c>
      <c r="E117" s="684">
        <v>2</v>
      </c>
      <c r="F117" s="685" t="s">
        <v>130</v>
      </c>
      <c r="G117" s="682"/>
      <c r="H117" s="682"/>
      <c r="I117" s="316"/>
      <c r="J117" s="310">
        <f t="shared" si="3"/>
        <v>0</v>
      </c>
      <c r="K117" s="310">
        <f t="shared" si="4"/>
        <v>0</v>
      </c>
      <c r="L117" s="311">
        <f t="shared" si="5"/>
        <v>0</v>
      </c>
      <c r="M117" s="658"/>
    </row>
    <row r="118" spans="1:13" s="317" customFormat="1" ht="14" outlineLevel="1">
      <c r="A118" s="315"/>
      <c r="B118" s="307"/>
      <c r="C118" s="289"/>
      <c r="D118" s="313" t="s">
        <v>1926</v>
      </c>
      <c r="E118" s="684">
        <v>37</v>
      </c>
      <c r="F118" s="685" t="s">
        <v>130</v>
      </c>
      <c r="G118" s="682"/>
      <c r="H118" s="682"/>
      <c r="I118" s="316"/>
      <c r="J118" s="310">
        <f t="shared" si="3"/>
        <v>0</v>
      </c>
      <c r="K118" s="310">
        <f t="shared" si="4"/>
        <v>0</v>
      </c>
      <c r="L118" s="311">
        <f t="shared" si="5"/>
        <v>0</v>
      </c>
      <c r="M118" s="658"/>
    </row>
    <row r="119" spans="1:13" s="317" customFormat="1" ht="14" outlineLevel="1">
      <c r="A119" s="315"/>
      <c r="B119" s="307"/>
      <c r="C119" s="289"/>
      <c r="D119" s="313" t="s">
        <v>1927</v>
      </c>
      <c r="E119" s="684">
        <v>131</v>
      </c>
      <c r="F119" s="685" t="s">
        <v>130</v>
      </c>
      <c r="G119" s="682"/>
      <c r="H119" s="682"/>
      <c r="I119" s="316"/>
      <c r="J119" s="310">
        <f t="shared" si="3"/>
        <v>0</v>
      </c>
      <c r="K119" s="310">
        <f t="shared" si="4"/>
        <v>0</v>
      </c>
      <c r="L119" s="311">
        <f t="shared" si="5"/>
        <v>0</v>
      </c>
      <c r="M119" s="658"/>
    </row>
    <row r="120" spans="1:13" s="317" customFormat="1" ht="14" outlineLevel="1">
      <c r="A120" s="315"/>
      <c r="B120" s="307"/>
      <c r="C120" s="289"/>
      <c r="D120" s="313" t="s">
        <v>1928</v>
      </c>
      <c r="E120" s="684">
        <v>11</v>
      </c>
      <c r="F120" s="685" t="s">
        <v>130</v>
      </c>
      <c r="G120" s="682"/>
      <c r="H120" s="682"/>
      <c r="I120" s="316"/>
      <c r="J120" s="310">
        <f t="shared" si="3"/>
        <v>0</v>
      </c>
      <c r="K120" s="310">
        <f t="shared" si="4"/>
        <v>0</v>
      </c>
      <c r="L120" s="311">
        <f t="shared" si="5"/>
        <v>0</v>
      </c>
      <c r="M120" s="658"/>
    </row>
    <row r="121" spans="1:13" s="317" customFormat="1" ht="14" outlineLevel="1">
      <c r="A121" s="315"/>
      <c r="B121" s="307"/>
      <c r="C121" s="289"/>
      <c r="D121" s="313" t="s">
        <v>1929</v>
      </c>
      <c r="E121" s="684">
        <v>156</v>
      </c>
      <c r="F121" s="685" t="s">
        <v>130</v>
      </c>
      <c r="G121" s="682"/>
      <c r="H121" s="682"/>
      <c r="I121" s="316"/>
      <c r="J121" s="310">
        <f t="shared" si="3"/>
        <v>0</v>
      </c>
      <c r="K121" s="310">
        <f t="shared" si="4"/>
        <v>0</v>
      </c>
      <c r="L121" s="311">
        <f t="shared" si="5"/>
        <v>0</v>
      </c>
      <c r="M121" s="658"/>
    </row>
    <row r="122" spans="1:13" s="317" customFormat="1" ht="14" outlineLevel="1">
      <c r="A122" s="315"/>
      <c r="B122" s="307"/>
      <c r="C122" s="289"/>
      <c r="D122" s="313" t="s">
        <v>1930</v>
      </c>
      <c r="E122" s="684">
        <v>22</v>
      </c>
      <c r="F122" s="685" t="s">
        <v>130</v>
      </c>
      <c r="G122" s="682"/>
      <c r="H122" s="682"/>
      <c r="I122" s="316"/>
      <c r="J122" s="310">
        <f t="shared" si="3"/>
        <v>0</v>
      </c>
      <c r="K122" s="310">
        <f t="shared" si="4"/>
        <v>0</v>
      </c>
      <c r="L122" s="311">
        <f t="shared" si="5"/>
        <v>0</v>
      </c>
      <c r="M122" s="658"/>
    </row>
    <row r="123" spans="1:13" s="317" customFormat="1" ht="14" outlineLevel="1">
      <c r="A123" s="315"/>
      <c r="B123" s="307"/>
      <c r="C123" s="289"/>
      <c r="D123" s="313" t="s">
        <v>1931</v>
      </c>
      <c r="E123" s="684">
        <v>14</v>
      </c>
      <c r="F123" s="685" t="s">
        <v>130</v>
      </c>
      <c r="G123" s="682"/>
      <c r="H123" s="682"/>
      <c r="I123" s="316"/>
      <c r="J123" s="310">
        <f t="shared" si="3"/>
        <v>0</v>
      </c>
      <c r="K123" s="310">
        <f t="shared" si="4"/>
        <v>0</v>
      </c>
      <c r="L123" s="311">
        <f t="shared" si="5"/>
        <v>0</v>
      </c>
      <c r="M123" s="658"/>
    </row>
    <row r="124" spans="1:13" s="317" customFormat="1" ht="14" outlineLevel="1">
      <c r="A124" s="315"/>
      <c r="B124" s="307"/>
      <c r="C124" s="289"/>
      <c r="D124" s="313" t="s">
        <v>1932</v>
      </c>
      <c r="E124" s="684">
        <v>460</v>
      </c>
      <c r="F124" s="685" t="s">
        <v>130</v>
      </c>
      <c r="G124" s="682"/>
      <c r="H124" s="682"/>
      <c r="I124" s="316"/>
      <c r="J124" s="310">
        <f t="shared" si="3"/>
        <v>0</v>
      </c>
      <c r="K124" s="310">
        <f t="shared" si="4"/>
        <v>0</v>
      </c>
      <c r="L124" s="311">
        <f t="shared" si="5"/>
        <v>0</v>
      </c>
      <c r="M124" s="658"/>
    </row>
    <row r="125" spans="1:13" s="317" customFormat="1" ht="14" outlineLevel="1">
      <c r="A125" s="315"/>
      <c r="B125" s="307"/>
      <c r="C125" s="289"/>
      <c r="D125" s="313" t="s">
        <v>1933</v>
      </c>
      <c r="E125" s="684">
        <v>88</v>
      </c>
      <c r="F125" s="685" t="s">
        <v>130</v>
      </c>
      <c r="G125" s="682"/>
      <c r="H125" s="682"/>
      <c r="I125" s="316"/>
      <c r="J125" s="310">
        <f t="shared" si="3"/>
        <v>0</v>
      </c>
      <c r="K125" s="310">
        <f t="shared" si="4"/>
        <v>0</v>
      </c>
      <c r="L125" s="311">
        <f t="shared" si="5"/>
        <v>0</v>
      </c>
      <c r="M125" s="658"/>
    </row>
    <row r="126" spans="1:13" s="317" customFormat="1" ht="14" outlineLevel="1">
      <c r="A126" s="315"/>
      <c r="B126" s="307"/>
      <c r="C126" s="289"/>
      <c r="D126" s="313" t="s">
        <v>1934</v>
      </c>
      <c r="E126" s="684">
        <v>6</v>
      </c>
      <c r="F126" s="685" t="s">
        <v>130</v>
      </c>
      <c r="G126" s="682"/>
      <c r="H126" s="682"/>
      <c r="I126" s="316"/>
      <c r="J126" s="310">
        <f t="shared" si="3"/>
        <v>0</v>
      </c>
      <c r="K126" s="310">
        <f t="shared" si="4"/>
        <v>0</v>
      </c>
      <c r="L126" s="311">
        <f t="shared" si="5"/>
        <v>0</v>
      </c>
      <c r="M126" s="658"/>
    </row>
    <row r="127" spans="1:13" s="317" customFormat="1" ht="14" outlineLevel="1">
      <c r="A127" s="315"/>
      <c r="B127" s="307"/>
      <c r="C127" s="289"/>
      <c r="D127" s="313" t="s">
        <v>1935</v>
      </c>
      <c r="E127" s="684">
        <v>53</v>
      </c>
      <c r="F127" s="685" t="s">
        <v>130</v>
      </c>
      <c r="G127" s="682"/>
      <c r="H127" s="682"/>
      <c r="I127" s="316"/>
      <c r="J127" s="310">
        <f t="shared" si="3"/>
        <v>0</v>
      </c>
      <c r="K127" s="310">
        <f t="shared" si="4"/>
        <v>0</v>
      </c>
      <c r="L127" s="311">
        <f t="shared" si="5"/>
        <v>0</v>
      </c>
      <c r="M127" s="658"/>
    </row>
    <row r="128" spans="1:13" s="317" customFormat="1" ht="14" outlineLevel="1">
      <c r="A128" s="315"/>
      <c r="B128" s="307"/>
      <c r="C128" s="289"/>
      <c r="D128" s="313" t="s">
        <v>1936</v>
      </c>
      <c r="E128" s="684">
        <v>3</v>
      </c>
      <c r="F128" s="685" t="s">
        <v>130</v>
      </c>
      <c r="G128" s="682"/>
      <c r="H128" s="682"/>
      <c r="I128" s="316"/>
      <c r="J128" s="310">
        <f t="shared" si="3"/>
        <v>0</v>
      </c>
      <c r="K128" s="310">
        <f t="shared" si="4"/>
        <v>0</v>
      </c>
      <c r="L128" s="311">
        <f t="shared" si="5"/>
        <v>0</v>
      </c>
      <c r="M128" s="658"/>
    </row>
    <row r="129" spans="1:13" s="317" customFormat="1" ht="14" outlineLevel="1">
      <c r="A129" s="315"/>
      <c r="B129" s="307"/>
      <c r="C129" s="289"/>
      <c r="D129" s="313" t="s">
        <v>1937</v>
      </c>
      <c r="E129" s="684">
        <v>374</v>
      </c>
      <c r="F129" s="685" t="s">
        <v>130</v>
      </c>
      <c r="G129" s="682"/>
      <c r="H129" s="682"/>
      <c r="I129" s="316"/>
      <c r="J129" s="310">
        <f t="shared" si="3"/>
        <v>0</v>
      </c>
      <c r="K129" s="310">
        <f t="shared" si="4"/>
        <v>0</v>
      </c>
      <c r="L129" s="311">
        <f t="shared" si="5"/>
        <v>0</v>
      </c>
      <c r="M129" s="658"/>
    </row>
    <row r="130" spans="1:13" s="317" customFormat="1" ht="14" outlineLevel="1">
      <c r="A130" s="315"/>
      <c r="B130" s="307"/>
      <c r="C130" s="289"/>
      <c r="D130" s="313" t="s">
        <v>1938</v>
      </c>
      <c r="E130" s="684">
        <v>263</v>
      </c>
      <c r="F130" s="685" t="s">
        <v>130</v>
      </c>
      <c r="G130" s="682"/>
      <c r="H130" s="682"/>
      <c r="I130" s="316"/>
      <c r="J130" s="310">
        <f t="shared" si="3"/>
        <v>0</v>
      </c>
      <c r="K130" s="310">
        <f t="shared" si="4"/>
        <v>0</v>
      </c>
      <c r="L130" s="311">
        <f t="shared" si="5"/>
        <v>0</v>
      </c>
      <c r="M130" s="658"/>
    </row>
    <row r="131" spans="1:13" s="317" customFormat="1" ht="14" outlineLevel="1">
      <c r="A131" s="315"/>
      <c r="B131" s="307"/>
      <c r="C131" s="289"/>
      <c r="D131" s="313" t="s">
        <v>1939</v>
      </c>
      <c r="E131" s="684">
        <v>40</v>
      </c>
      <c r="F131" s="685" t="s">
        <v>130</v>
      </c>
      <c r="G131" s="682"/>
      <c r="H131" s="682"/>
      <c r="I131" s="316"/>
      <c r="J131" s="310">
        <f t="shared" si="3"/>
        <v>0</v>
      </c>
      <c r="K131" s="310">
        <f t="shared" si="4"/>
        <v>0</v>
      </c>
      <c r="L131" s="311">
        <f t="shared" si="5"/>
        <v>0</v>
      </c>
      <c r="M131" s="658"/>
    </row>
    <row r="132" spans="1:13" s="317" customFormat="1" ht="14" outlineLevel="1">
      <c r="A132" s="315"/>
      <c r="B132" s="307"/>
      <c r="C132" s="289"/>
      <c r="D132" s="313" t="s">
        <v>1940</v>
      </c>
      <c r="E132" s="684">
        <v>19</v>
      </c>
      <c r="F132" s="685" t="s">
        <v>130</v>
      </c>
      <c r="G132" s="682"/>
      <c r="H132" s="682"/>
      <c r="I132" s="316"/>
      <c r="J132" s="310">
        <f t="shared" si="3"/>
        <v>0</v>
      </c>
      <c r="K132" s="310">
        <f t="shared" si="4"/>
        <v>0</v>
      </c>
      <c r="L132" s="311">
        <f t="shared" si="5"/>
        <v>0</v>
      </c>
      <c r="M132" s="658"/>
    </row>
    <row r="133" spans="1:13" s="317" customFormat="1" ht="14" outlineLevel="1">
      <c r="A133" s="315"/>
      <c r="B133" s="307"/>
      <c r="C133" s="289"/>
      <c r="D133" s="313" t="s">
        <v>1941</v>
      </c>
      <c r="E133" s="684">
        <v>36</v>
      </c>
      <c r="F133" s="685" t="s">
        <v>130</v>
      </c>
      <c r="G133" s="682"/>
      <c r="H133" s="682"/>
      <c r="I133" s="316"/>
      <c r="J133" s="310">
        <f t="shared" si="3"/>
        <v>0</v>
      </c>
      <c r="K133" s="310">
        <f t="shared" si="4"/>
        <v>0</v>
      </c>
      <c r="L133" s="311">
        <f t="shared" si="5"/>
        <v>0</v>
      </c>
      <c r="M133" s="658"/>
    </row>
    <row r="134" spans="1:13" s="317" customFormat="1" ht="14" outlineLevel="1">
      <c r="A134" s="315"/>
      <c r="B134" s="307"/>
      <c r="C134" s="289"/>
      <c r="D134" s="313" t="s">
        <v>1942</v>
      </c>
      <c r="E134" s="684">
        <v>2</v>
      </c>
      <c r="F134" s="685" t="s">
        <v>130</v>
      </c>
      <c r="G134" s="682"/>
      <c r="H134" s="682"/>
      <c r="I134" s="316"/>
      <c r="J134" s="310">
        <f t="shared" si="3"/>
        <v>0</v>
      </c>
      <c r="K134" s="310">
        <f t="shared" si="4"/>
        <v>0</v>
      </c>
      <c r="L134" s="311">
        <f t="shared" si="5"/>
        <v>0</v>
      </c>
      <c r="M134" s="658"/>
    </row>
    <row r="135" spans="1:13" s="317" customFormat="1" ht="14" outlineLevel="1">
      <c r="A135" s="315"/>
      <c r="B135" s="307"/>
      <c r="C135" s="289"/>
      <c r="D135" s="313" t="s">
        <v>1943</v>
      </c>
      <c r="E135" s="684">
        <v>101</v>
      </c>
      <c r="F135" s="685" t="s">
        <v>130</v>
      </c>
      <c r="G135" s="682"/>
      <c r="H135" s="682"/>
      <c r="I135" s="316"/>
      <c r="J135" s="310">
        <f t="shared" si="3"/>
        <v>0</v>
      </c>
      <c r="K135" s="310">
        <f t="shared" si="4"/>
        <v>0</v>
      </c>
      <c r="L135" s="311">
        <f t="shared" si="5"/>
        <v>0</v>
      </c>
      <c r="M135" s="658"/>
    </row>
    <row r="136" spans="1:13" s="317" customFormat="1" ht="14" outlineLevel="1">
      <c r="A136" s="315"/>
      <c r="B136" s="307"/>
      <c r="C136" s="289"/>
      <c r="D136" s="313" t="s">
        <v>1944</v>
      </c>
      <c r="E136" s="684">
        <v>1</v>
      </c>
      <c r="F136" s="685" t="s">
        <v>130</v>
      </c>
      <c r="G136" s="682"/>
      <c r="H136" s="682"/>
      <c r="I136" s="316"/>
      <c r="J136" s="310">
        <f t="shared" si="3"/>
        <v>0</v>
      </c>
      <c r="K136" s="310">
        <f t="shared" si="4"/>
        <v>0</v>
      </c>
      <c r="L136" s="311">
        <f t="shared" si="5"/>
        <v>0</v>
      </c>
      <c r="M136" s="658"/>
    </row>
    <row r="137" spans="1:13" s="317" customFormat="1" ht="16.25" customHeight="1">
      <c r="A137" s="319"/>
      <c r="B137" s="320"/>
      <c r="C137" s="321"/>
      <c r="D137" s="322" t="s">
        <v>1945</v>
      </c>
      <c r="E137" s="686"/>
      <c r="F137" s="686"/>
      <c r="G137" s="686"/>
      <c r="H137" s="686"/>
      <c r="I137" s="324"/>
      <c r="J137" s="295"/>
      <c r="K137" s="295"/>
      <c r="L137" s="295"/>
      <c r="M137" s="658"/>
    </row>
    <row r="138" spans="1:13" s="317" customFormat="1" ht="14" outlineLevel="1">
      <c r="A138" s="315"/>
      <c r="B138" s="307"/>
      <c r="C138" s="289"/>
      <c r="D138" s="313" t="s">
        <v>1946</v>
      </c>
      <c r="E138" s="684">
        <v>1</v>
      </c>
      <c r="F138" s="685" t="s">
        <v>130</v>
      </c>
      <c r="G138" s="682"/>
      <c r="H138" s="682"/>
      <c r="I138" s="316"/>
      <c r="J138" s="310">
        <f t="shared" si="3"/>
        <v>0</v>
      </c>
      <c r="K138" s="310">
        <f t="shared" si="4"/>
        <v>0</v>
      </c>
      <c r="L138" s="311">
        <f t="shared" si="5"/>
        <v>0</v>
      </c>
      <c r="M138" s="658"/>
    </row>
    <row r="139" spans="1:13" s="317" customFormat="1" ht="14" outlineLevel="1">
      <c r="A139" s="315"/>
      <c r="B139" s="307"/>
      <c r="C139" s="289"/>
      <c r="D139" s="313" t="s">
        <v>1947</v>
      </c>
      <c r="E139" s="684">
        <v>1</v>
      </c>
      <c r="F139" s="685" t="s">
        <v>130</v>
      </c>
      <c r="G139" s="682"/>
      <c r="H139" s="682"/>
      <c r="I139" s="316"/>
      <c r="J139" s="310">
        <f t="shared" si="3"/>
        <v>0</v>
      </c>
      <c r="K139" s="310">
        <f t="shared" si="4"/>
        <v>0</v>
      </c>
      <c r="L139" s="311">
        <f t="shared" si="5"/>
        <v>0</v>
      </c>
      <c r="M139" s="658"/>
    </row>
    <row r="140" spans="1:13" s="317" customFormat="1" ht="14" outlineLevel="1">
      <c r="A140" s="315"/>
      <c r="B140" s="307"/>
      <c r="C140" s="289"/>
      <c r="D140" s="313" t="s">
        <v>1948</v>
      </c>
      <c r="E140" s="684">
        <v>1</v>
      </c>
      <c r="F140" s="685" t="s">
        <v>130</v>
      </c>
      <c r="G140" s="682"/>
      <c r="H140" s="682"/>
      <c r="I140" s="316"/>
      <c r="J140" s="310">
        <f t="shared" si="3"/>
        <v>0</v>
      </c>
      <c r="K140" s="310">
        <f t="shared" si="4"/>
        <v>0</v>
      </c>
      <c r="L140" s="311">
        <f t="shared" si="5"/>
        <v>0</v>
      </c>
      <c r="M140" s="658"/>
    </row>
    <row r="141" spans="1:13" s="317" customFormat="1" ht="14" outlineLevel="1">
      <c r="A141" s="315"/>
      <c r="B141" s="307"/>
      <c r="C141" s="289"/>
      <c r="D141" s="313" t="s">
        <v>1949</v>
      </c>
      <c r="E141" s="684">
        <v>1</v>
      </c>
      <c r="F141" s="685" t="s">
        <v>130</v>
      </c>
      <c r="G141" s="682"/>
      <c r="H141" s="682"/>
      <c r="I141" s="316"/>
      <c r="J141" s="310">
        <f t="shared" si="3"/>
        <v>0</v>
      </c>
      <c r="K141" s="310">
        <f t="shared" si="4"/>
        <v>0</v>
      </c>
      <c r="L141" s="311">
        <f t="shared" si="5"/>
        <v>0</v>
      </c>
      <c r="M141" s="658"/>
    </row>
    <row r="142" spans="1:13" s="317" customFormat="1" ht="14" outlineLevel="1">
      <c r="A142" s="315"/>
      <c r="B142" s="307"/>
      <c r="C142" s="289"/>
      <c r="D142" s="313" t="s">
        <v>1950</v>
      </c>
      <c r="E142" s="684">
        <v>1</v>
      </c>
      <c r="F142" s="685" t="s">
        <v>130</v>
      </c>
      <c r="G142" s="682"/>
      <c r="H142" s="682"/>
      <c r="I142" s="316"/>
      <c r="J142" s="310">
        <f t="shared" si="3"/>
        <v>0</v>
      </c>
      <c r="K142" s="310">
        <f t="shared" si="4"/>
        <v>0</v>
      </c>
      <c r="L142" s="311">
        <f t="shared" si="5"/>
        <v>0</v>
      </c>
      <c r="M142" s="658"/>
    </row>
    <row r="143" spans="1:13" s="317" customFormat="1" ht="20.5" customHeight="1" outlineLevel="1">
      <c r="A143" s="315"/>
      <c r="B143" s="307"/>
      <c r="C143" s="289"/>
      <c r="D143" s="313" t="s">
        <v>1951</v>
      </c>
      <c r="E143" s="684">
        <v>1</v>
      </c>
      <c r="F143" s="685" t="s">
        <v>130</v>
      </c>
      <c r="G143" s="682"/>
      <c r="H143" s="682"/>
      <c r="I143" s="316"/>
      <c r="J143" s="310">
        <f t="shared" si="3"/>
        <v>0</v>
      </c>
      <c r="K143" s="310">
        <f t="shared" si="4"/>
        <v>0</v>
      </c>
      <c r="L143" s="311">
        <f t="shared" si="5"/>
        <v>0</v>
      </c>
      <c r="M143" s="658"/>
    </row>
    <row r="144" spans="1:13" s="317" customFormat="1" ht="14" outlineLevel="1">
      <c r="A144" s="315"/>
      <c r="B144" s="307"/>
      <c r="C144" s="289"/>
      <c r="D144" s="313" t="s">
        <v>1952</v>
      </c>
      <c r="E144" s="684">
        <v>1</v>
      </c>
      <c r="F144" s="685" t="s">
        <v>130</v>
      </c>
      <c r="G144" s="682"/>
      <c r="H144" s="682"/>
      <c r="I144" s="316"/>
      <c r="J144" s="310">
        <f t="shared" si="3"/>
        <v>0</v>
      </c>
      <c r="K144" s="310">
        <f t="shared" si="4"/>
        <v>0</v>
      </c>
      <c r="L144" s="311">
        <f t="shared" si="5"/>
        <v>0</v>
      </c>
      <c r="M144" s="658"/>
    </row>
    <row r="145" spans="1:13" s="317" customFormat="1" ht="14" outlineLevel="1">
      <c r="A145" s="315"/>
      <c r="B145" s="307"/>
      <c r="C145" s="289"/>
      <c r="D145" s="313" t="s">
        <v>1953</v>
      </c>
      <c r="E145" s="684">
        <v>1</v>
      </c>
      <c r="F145" s="685" t="s">
        <v>130</v>
      </c>
      <c r="G145" s="682"/>
      <c r="H145" s="682"/>
      <c r="I145" s="316"/>
      <c r="J145" s="310">
        <f t="shared" ref="J145:J201" si="6">E145*G145</f>
        <v>0</v>
      </c>
      <c r="K145" s="310">
        <f t="shared" ref="K145:K201" si="7">H145*E145</f>
        <v>0</v>
      </c>
      <c r="L145" s="311">
        <f t="shared" ref="L145:L201" si="8">J145+K145</f>
        <v>0</v>
      </c>
      <c r="M145" s="658"/>
    </row>
    <row r="146" spans="1:13" s="317" customFormat="1" ht="14" outlineLevel="1">
      <c r="A146" s="315"/>
      <c r="B146" s="307"/>
      <c r="C146" s="289"/>
      <c r="D146" s="313" t="s">
        <v>1954</v>
      </c>
      <c r="E146" s="684">
        <v>1</v>
      </c>
      <c r="F146" s="685" t="s">
        <v>130</v>
      </c>
      <c r="G146" s="682"/>
      <c r="H146" s="682"/>
      <c r="I146" s="316"/>
      <c r="J146" s="310">
        <f t="shared" si="6"/>
        <v>0</v>
      </c>
      <c r="K146" s="310">
        <f t="shared" si="7"/>
        <v>0</v>
      </c>
      <c r="L146" s="311">
        <f t="shared" si="8"/>
        <v>0</v>
      </c>
      <c r="M146" s="658"/>
    </row>
    <row r="147" spans="1:13" s="317" customFormat="1" ht="14" outlineLevel="1">
      <c r="A147" s="315"/>
      <c r="B147" s="307"/>
      <c r="C147" s="289"/>
      <c r="D147" s="313" t="s">
        <v>1955</v>
      </c>
      <c r="E147" s="684">
        <v>1</v>
      </c>
      <c r="F147" s="685" t="s">
        <v>130</v>
      </c>
      <c r="G147" s="682"/>
      <c r="H147" s="682"/>
      <c r="I147" s="316"/>
      <c r="J147" s="310">
        <f t="shared" si="6"/>
        <v>0</v>
      </c>
      <c r="K147" s="310">
        <f t="shared" si="7"/>
        <v>0</v>
      </c>
      <c r="L147" s="311">
        <f t="shared" si="8"/>
        <v>0</v>
      </c>
      <c r="M147" s="658"/>
    </row>
    <row r="148" spans="1:13" s="317" customFormat="1" ht="14" outlineLevel="1">
      <c r="A148" s="315"/>
      <c r="B148" s="307"/>
      <c r="C148" s="289"/>
      <c r="D148" s="313" t="s">
        <v>1956</v>
      </c>
      <c r="E148" s="684">
        <v>1</v>
      </c>
      <c r="F148" s="685" t="s">
        <v>130</v>
      </c>
      <c r="G148" s="682"/>
      <c r="H148" s="682"/>
      <c r="I148" s="316"/>
      <c r="J148" s="310">
        <f t="shared" si="6"/>
        <v>0</v>
      </c>
      <c r="K148" s="310">
        <f t="shared" si="7"/>
        <v>0</v>
      </c>
      <c r="L148" s="311">
        <f t="shared" si="8"/>
        <v>0</v>
      </c>
      <c r="M148" s="658"/>
    </row>
    <row r="149" spans="1:13" s="317" customFormat="1" ht="14" outlineLevel="1">
      <c r="A149" s="315"/>
      <c r="B149" s="307"/>
      <c r="C149" s="289"/>
      <c r="D149" s="313" t="s">
        <v>1957</v>
      </c>
      <c r="E149" s="684">
        <v>1</v>
      </c>
      <c r="F149" s="685" t="s">
        <v>130</v>
      </c>
      <c r="G149" s="682"/>
      <c r="H149" s="682"/>
      <c r="I149" s="316"/>
      <c r="J149" s="310">
        <f t="shared" si="6"/>
        <v>0</v>
      </c>
      <c r="K149" s="310">
        <f t="shared" si="7"/>
        <v>0</v>
      </c>
      <c r="L149" s="311">
        <f t="shared" si="8"/>
        <v>0</v>
      </c>
      <c r="M149" s="658"/>
    </row>
    <row r="150" spans="1:13" s="317" customFormat="1" ht="14" outlineLevel="1">
      <c r="A150" s="315"/>
      <c r="B150" s="307"/>
      <c r="C150" s="289"/>
      <c r="D150" s="313" t="s">
        <v>1958</v>
      </c>
      <c r="E150" s="684">
        <v>1</v>
      </c>
      <c r="F150" s="685" t="s">
        <v>130</v>
      </c>
      <c r="G150" s="682"/>
      <c r="H150" s="682"/>
      <c r="I150" s="316"/>
      <c r="J150" s="310">
        <f t="shared" si="6"/>
        <v>0</v>
      </c>
      <c r="K150" s="310">
        <f t="shared" si="7"/>
        <v>0</v>
      </c>
      <c r="L150" s="311">
        <f t="shared" si="8"/>
        <v>0</v>
      </c>
      <c r="M150" s="658"/>
    </row>
    <row r="151" spans="1:13" s="317" customFormat="1" ht="14" outlineLevel="1">
      <c r="A151" s="315"/>
      <c r="B151" s="307"/>
      <c r="C151" s="289"/>
      <c r="D151" s="313" t="s">
        <v>1959</v>
      </c>
      <c r="E151" s="684">
        <v>1</v>
      </c>
      <c r="F151" s="685" t="s">
        <v>130</v>
      </c>
      <c r="G151" s="682"/>
      <c r="H151" s="682"/>
      <c r="I151" s="316"/>
      <c r="J151" s="310">
        <f t="shared" si="6"/>
        <v>0</v>
      </c>
      <c r="K151" s="310">
        <f t="shared" si="7"/>
        <v>0</v>
      </c>
      <c r="L151" s="311">
        <f t="shared" si="8"/>
        <v>0</v>
      </c>
      <c r="M151" s="658"/>
    </row>
    <row r="152" spans="1:13" s="317" customFormat="1" ht="6" customHeight="1" outlineLevel="1">
      <c r="A152" s="315"/>
      <c r="B152" s="307"/>
      <c r="C152" s="347"/>
      <c r="D152" s="674"/>
      <c r="E152" s="687"/>
      <c r="F152" s="688"/>
      <c r="G152" s="689"/>
      <c r="H152" s="689"/>
      <c r="I152" s="675"/>
      <c r="J152" s="676"/>
      <c r="K152" s="676"/>
      <c r="L152" s="677"/>
      <c r="M152" s="678"/>
    </row>
    <row r="153" spans="1:13" ht="17.5" customHeight="1">
      <c r="A153" s="290"/>
      <c r="B153" s="291"/>
      <c r="C153" s="292"/>
      <c r="D153" s="293" t="s">
        <v>1960</v>
      </c>
      <c r="E153" s="683"/>
      <c r="F153" s="683"/>
      <c r="G153" s="683"/>
      <c r="H153" s="683"/>
      <c r="I153" s="295"/>
      <c r="J153" s="295"/>
      <c r="K153" s="295"/>
      <c r="L153" s="295"/>
      <c r="M153" s="658"/>
    </row>
    <row r="154" spans="1:13" ht="14" outlineLevel="1">
      <c r="A154" s="306"/>
      <c r="B154" s="307"/>
      <c r="C154" s="308"/>
      <c r="D154" s="309" t="s">
        <v>1961</v>
      </c>
      <c r="E154" s="680">
        <v>188</v>
      </c>
      <c r="F154" s="681" t="s">
        <v>84</v>
      </c>
      <c r="G154" s="682"/>
      <c r="H154" s="682"/>
      <c r="I154" s="310"/>
      <c r="J154" s="310">
        <f t="shared" si="6"/>
        <v>0</v>
      </c>
      <c r="K154" s="310">
        <f t="shared" si="7"/>
        <v>0</v>
      </c>
      <c r="L154" s="311">
        <f t="shared" si="8"/>
        <v>0</v>
      </c>
      <c r="M154" s="658"/>
    </row>
    <row r="155" spans="1:13" ht="14" outlineLevel="1">
      <c r="A155" s="306"/>
      <c r="B155" s="307"/>
      <c r="C155" s="308"/>
      <c r="D155" s="309" t="s">
        <v>1962</v>
      </c>
      <c r="E155" s="680">
        <v>50</v>
      </c>
      <c r="F155" s="681" t="s">
        <v>84</v>
      </c>
      <c r="G155" s="682"/>
      <c r="H155" s="682"/>
      <c r="I155" s="310"/>
      <c r="J155" s="310">
        <f t="shared" si="6"/>
        <v>0</v>
      </c>
      <c r="K155" s="310">
        <f t="shared" si="7"/>
        <v>0</v>
      </c>
      <c r="L155" s="311">
        <f t="shared" si="8"/>
        <v>0</v>
      </c>
      <c r="M155" s="658"/>
    </row>
    <row r="156" spans="1:13" ht="14" outlineLevel="1">
      <c r="A156" s="306"/>
      <c r="B156" s="307"/>
      <c r="C156" s="308"/>
      <c r="D156" s="309" t="s">
        <v>1963</v>
      </c>
      <c r="E156" s="680">
        <v>1</v>
      </c>
      <c r="F156" s="681" t="s">
        <v>172</v>
      </c>
      <c r="G156" s="682"/>
      <c r="H156" s="682"/>
      <c r="I156" s="310"/>
      <c r="J156" s="310">
        <f t="shared" si="6"/>
        <v>0</v>
      </c>
      <c r="K156" s="310">
        <f t="shared" si="7"/>
        <v>0</v>
      </c>
      <c r="L156" s="311">
        <f t="shared" si="8"/>
        <v>0</v>
      </c>
      <c r="M156" s="658"/>
    </row>
    <row r="157" spans="1:13" ht="14" outlineLevel="1">
      <c r="A157" s="306"/>
      <c r="B157" s="307"/>
      <c r="C157" s="308"/>
      <c r="D157" s="309" t="s">
        <v>1964</v>
      </c>
      <c r="E157" s="680">
        <v>1</v>
      </c>
      <c r="F157" s="681" t="s">
        <v>172</v>
      </c>
      <c r="G157" s="682"/>
      <c r="H157" s="682"/>
      <c r="I157" s="310"/>
      <c r="J157" s="310">
        <f t="shared" si="6"/>
        <v>0</v>
      </c>
      <c r="K157" s="310">
        <f t="shared" si="7"/>
        <v>0</v>
      </c>
      <c r="L157" s="311">
        <f t="shared" si="8"/>
        <v>0</v>
      </c>
      <c r="M157" s="658"/>
    </row>
    <row r="158" spans="1:13" ht="14" outlineLevel="1">
      <c r="A158" s="306"/>
      <c r="B158" s="307"/>
      <c r="C158" s="308"/>
      <c r="D158" s="309" t="s">
        <v>1965</v>
      </c>
      <c r="E158" s="680">
        <v>1</v>
      </c>
      <c r="F158" s="681" t="s">
        <v>172</v>
      </c>
      <c r="G158" s="682"/>
      <c r="H158" s="682"/>
      <c r="I158" s="310"/>
      <c r="J158" s="310">
        <f t="shared" si="6"/>
        <v>0</v>
      </c>
      <c r="K158" s="310">
        <f t="shared" si="7"/>
        <v>0</v>
      </c>
      <c r="L158" s="311">
        <f t="shared" si="8"/>
        <v>0</v>
      </c>
      <c r="M158" s="658"/>
    </row>
    <row r="159" spans="1:13" ht="14" outlineLevel="1">
      <c r="A159" s="306"/>
      <c r="B159" s="307"/>
      <c r="C159" s="308"/>
      <c r="D159" s="309" t="s">
        <v>1966</v>
      </c>
      <c r="E159" s="680">
        <v>3</v>
      </c>
      <c r="F159" s="681" t="s">
        <v>130</v>
      </c>
      <c r="G159" s="682"/>
      <c r="H159" s="682"/>
      <c r="I159" s="310"/>
      <c r="J159" s="310">
        <f t="shared" si="6"/>
        <v>0</v>
      </c>
      <c r="K159" s="310">
        <f t="shared" si="7"/>
        <v>0</v>
      </c>
      <c r="L159" s="311">
        <f t="shared" si="8"/>
        <v>0</v>
      </c>
      <c r="M159" s="658"/>
    </row>
    <row r="160" spans="1:13" ht="14" outlineLevel="1">
      <c r="A160" s="306"/>
      <c r="B160" s="307"/>
      <c r="C160" s="308"/>
      <c r="D160" s="309" t="s">
        <v>1967</v>
      </c>
      <c r="E160" s="680">
        <v>6</v>
      </c>
      <c r="F160" s="681" t="s">
        <v>130</v>
      </c>
      <c r="G160" s="682"/>
      <c r="H160" s="682"/>
      <c r="I160" s="310"/>
      <c r="J160" s="310">
        <f>E160*G160</f>
        <v>0</v>
      </c>
      <c r="K160" s="310">
        <f t="shared" si="7"/>
        <v>0</v>
      </c>
      <c r="L160" s="311">
        <f t="shared" si="8"/>
        <v>0</v>
      </c>
      <c r="M160" s="658"/>
    </row>
    <row r="161" spans="1:13" ht="14" outlineLevel="1">
      <c r="A161" s="306"/>
      <c r="B161" s="307"/>
      <c r="C161" s="308"/>
      <c r="D161" s="309" t="s">
        <v>1968</v>
      </c>
      <c r="E161" s="680">
        <v>6</v>
      </c>
      <c r="F161" s="681" t="s">
        <v>130</v>
      </c>
      <c r="G161" s="682"/>
      <c r="H161" s="682"/>
      <c r="I161" s="310"/>
      <c r="J161" s="310">
        <f>E161*G161</f>
        <v>0</v>
      </c>
      <c r="K161" s="310">
        <f t="shared" si="7"/>
        <v>0</v>
      </c>
      <c r="L161" s="311">
        <f t="shared" si="8"/>
        <v>0</v>
      </c>
      <c r="M161" s="658"/>
    </row>
    <row r="162" spans="1:13" ht="14" outlineLevel="1">
      <c r="A162" s="306"/>
      <c r="B162" s="307"/>
      <c r="C162" s="308"/>
      <c r="D162" s="309" t="s">
        <v>1969</v>
      </c>
      <c r="E162" s="680">
        <v>0</v>
      </c>
      <c r="F162" s="681" t="s">
        <v>172</v>
      </c>
      <c r="G162" s="682"/>
      <c r="H162" s="682"/>
      <c r="I162" s="310"/>
      <c r="J162" s="310">
        <f t="shared" si="6"/>
        <v>0</v>
      </c>
      <c r="K162" s="310">
        <f t="shared" si="7"/>
        <v>0</v>
      </c>
      <c r="L162" s="311">
        <f t="shared" si="8"/>
        <v>0</v>
      </c>
      <c r="M162" s="658"/>
    </row>
    <row r="163" spans="1:13" s="317" customFormat="1" ht="17.5" customHeight="1">
      <c r="A163" s="319"/>
      <c r="B163" s="320"/>
      <c r="C163" s="321"/>
      <c r="D163" s="322" t="s">
        <v>1970</v>
      </c>
      <c r="E163" s="686"/>
      <c r="F163" s="686"/>
      <c r="G163" s="686"/>
      <c r="H163" s="686"/>
      <c r="I163" s="324"/>
      <c r="J163" s="295"/>
      <c r="K163" s="295"/>
      <c r="L163" s="295"/>
      <c r="M163" s="658"/>
    </row>
    <row r="164" spans="1:13" s="317" customFormat="1" ht="14" outlineLevel="1">
      <c r="A164" s="315"/>
      <c r="B164" s="307"/>
      <c r="C164" s="289">
        <v>105330</v>
      </c>
      <c r="D164" s="313" t="s">
        <v>1971</v>
      </c>
      <c r="E164" s="684">
        <v>6</v>
      </c>
      <c r="F164" s="685" t="s">
        <v>130</v>
      </c>
      <c r="G164" s="682"/>
      <c r="H164" s="682"/>
      <c r="I164" s="316"/>
      <c r="J164" s="310">
        <f t="shared" si="6"/>
        <v>0</v>
      </c>
      <c r="K164" s="310">
        <f t="shared" si="7"/>
        <v>0</v>
      </c>
      <c r="L164" s="311">
        <f t="shared" si="8"/>
        <v>0</v>
      </c>
      <c r="M164" s="658"/>
    </row>
    <row r="165" spans="1:13" s="317" customFormat="1" ht="14" outlineLevel="1">
      <c r="A165" s="315"/>
      <c r="B165" s="307"/>
      <c r="C165" s="289">
        <v>105342</v>
      </c>
      <c r="D165" s="313" t="s">
        <v>1972</v>
      </c>
      <c r="E165" s="684">
        <v>12</v>
      </c>
      <c r="F165" s="685" t="s">
        <v>130</v>
      </c>
      <c r="G165" s="682"/>
      <c r="H165" s="682"/>
      <c r="I165" s="316"/>
      <c r="J165" s="310">
        <f t="shared" si="6"/>
        <v>0</v>
      </c>
      <c r="K165" s="310">
        <f t="shared" si="7"/>
        <v>0</v>
      </c>
      <c r="L165" s="311">
        <f t="shared" si="8"/>
        <v>0</v>
      </c>
      <c r="M165" s="658"/>
    </row>
    <row r="166" spans="1:13" s="317" customFormat="1" ht="14" outlineLevel="1">
      <c r="A166" s="315"/>
      <c r="B166" s="307"/>
      <c r="C166" s="289">
        <v>819294</v>
      </c>
      <c r="D166" s="313" t="s">
        <v>1973</v>
      </c>
      <c r="E166" s="684">
        <v>6</v>
      </c>
      <c r="F166" s="685" t="s">
        <v>130</v>
      </c>
      <c r="G166" s="682"/>
      <c r="H166" s="682"/>
      <c r="I166" s="316"/>
      <c r="J166" s="310">
        <f t="shared" si="6"/>
        <v>0</v>
      </c>
      <c r="K166" s="310">
        <f t="shared" si="7"/>
        <v>0</v>
      </c>
      <c r="L166" s="311">
        <f t="shared" si="8"/>
        <v>0</v>
      </c>
      <c r="M166" s="658"/>
    </row>
    <row r="167" spans="1:13" s="317" customFormat="1" ht="14" outlineLevel="1">
      <c r="A167" s="315"/>
      <c r="B167" s="307"/>
      <c r="C167" s="289">
        <v>819136</v>
      </c>
      <c r="D167" s="313" t="s">
        <v>1974</v>
      </c>
      <c r="E167" s="684">
        <v>150</v>
      </c>
      <c r="F167" s="685" t="s">
        <v>84</v>
      </c>
      <c r="G167" s="682"/>
      <c r="H167" s="682"/>
      <c r="I167" s="316"/>
      <c r="J167" s="310">
        <f t="shared" si="6"/>
        <v>0</v>
      </c>
      <c r="K167" s="310">
        <f t="shared" si="7"/>
        <v>0</v>
      </c>
      <c r="L167" s="311">
        <f t="shared" si="8"/>
        <v>0</v>
      </c>
      <c r="M167" s="658"/>
    </row>
    <row r="168" spans="1:13" s="317" customFormat="1" ht="14" outlineLevel="1">
      <c r="A168" s="315"/>
      <c r="B168" s="307"/>
      <c r="C168" s="289">
        <v>819132</v>
      </c>
      <c r="D168" s="313" t="s">
        <v>1974</v>
      </c>
      <c r="E168" s="684">
        <v>114</v>
      </c>
      <c r="F168" s="685" t="s">
        <v>84</v>
      </c>
      <c r="G168" s="682"/>
      <c r="H168" s="682"/>
      <c r="I168" s="316"/>
      <c r="J168" s="310">
        <f t="shared" si="6"/>
        <v>0</v>
      </c>
      <c r="K168" s="310">
        <f t="shared" si="7"/>
        <v>0</v>
      </c>
      <c r="L168" s="311">
        <f t="shared" si="8"/>
        <v>0</v>
      </c>
      <c r="M168" s="658"/>
    </row>
    <row r="169" spans="1:13" s="317" customFormat="1" ht="14" outlineLevel="1">
      <c r="A169" s="315"/>
      <c r="B169" s="307"/>
      <c r="C169" s="289">
        <v>819147</v>
      </c>
      <c r="D169" s="313" t="s">
        <v>1975</v>
      </c>
      <c r="E169" s="684">
        <v>6</v>
      </c>
      <c r="F169" s="685" t="s">
        <v>130</v>
      </c>
      <c r="G169" s="682"/>
      <c r="H169" s="682"/>
      <c r="I169" s="316"/>
      <c r="J169" s="310">
        <f t="shared" si="6"/>
        <v>0</v>
      </c>
      <c r="K169" s="310">
        <f t="shared" si="7"/>
        <v>0</v>
      </c>
      <c r="L169" s="311">
        <f t="shared" si="8"/>
        <v>0</v>
      </c>
      <c r="M169" s="658"/>
    </row>
    <row r="170" spans="1:13" s="317" customFormat="1" ht="14" outlineLevel="1">
      <c r="A170" s="315"/>
      <c r="B170" s="307"/>
      <c r="C170" s="289">
        <v>819196</v>
      </c>
      <c r="D170" s="313" t="s">
        <v>1976</v>
      </c>
      <c r="E170" s="684">
        <v>9</v>
      </c>
      <c r="F170" s="685" t="s">
        <v>130</v>
      </c>
      <c r="G170" s="682"/>
      <c r="H170" s="682"/>
      <c r="I170" s="316"/>
      <c r="J170" s="310">
        <f t="shared" si="6"/>
        <v>0</v>
      </c>
      <c r="K170" s="310">
        <f t="shared" si="7"/>
        <v>0</v>
      </c>
      <c r="L170" s="311">
        <f t="shared" si="8"/>
        <v>0</v>
      </c>
      <c r="M170" s="658"/>
    </row>
    <row r="171" spans="1:13" s="317" customFormat="1" ht="14" outlineLevel="1">
      <c r="A171" s="315"/>
      <c r="B171" s="307"/>
      <c r="C171" s="289">
        <v>253229</v>
      </c>
      <c r="D171" s="313" t="s">
        <v>1977</v>
      </c>
      <c r="E171" s="684">
        <v>66</v>
      </c>
      <c r="F171" s="685" t="s">
        <v>130</v>
      </c>
      <c r="G171" s="682"/>
      <c r="H171" s="682"/>
      <c r="I171" s="316"/>
      <c r="J171" s="310">
        <f t="shared" si="6"/>
        <v>0</v>
      </c>
      <c r="K171" s="310">
        <f t="shared" si="7"/>
        <v>0</v>
      </c>
      <c r="L171" s="311">
        <f t="shared" si="8"/>
        <v>0</v>
      </c>
      <c r="M171" s="658"/>
    </row>
    <row r="172" spans="1:13" s="317" customFormat="1" ht="14" outlineLevel="1">
      <c r="A172" s="315"/>
      <c r="B172" s="307"/>
      <c r="C172" s="289">
        <v>275259</v>
      </c>
      <c r="D172" s="313" t="s">
        <v>1978</v>
      </c>
      <c r="E172" s="684">
        <v>129</v>
      </c>
      <c r="F172" s="685" t="s">
        <v>130</v>
      </c>
      <c r="G172" s="682"/>
      <c r="H172" s="682"/>
      <c r="I172" s="316"/>
      <c r="J172" s="310">
        <f t="shared" si="6"/>
        <v>0</v>
      </c>
      <c r="K172" s="310">
        <f t="shared" si="7"/>
        <v>0</v>
      </c>
      <c r="L172" s="311">
        <f t="shared" si="8"/>
        <v>0</v>
      </c>
      <c r="M172" s="658"/>
    </row>
    <row r="173" spans="1:13" s="317" customFormat="1" ht="14" outlineLevel="1">
      <c r="A173" s="315"/>
      <c r="B173" s="307"/>
      <c r="C173" s="289">
        <v>459119</v>
      </c>
      <c r="D173" s="313" t="s">
        <v>1979</v>
      </c>
      <c r="E173" s="684">
        <v>6</v>
      </c>
      <c r="F173" s="685" t="s">
        <v>130</v>
      </c>
      <c r="G173" s="682"/>
      <c r="H173" s="682"/>
      <c r="I173" s="316"/>
      <c r="J173" s="310">
        <f t="shared" si="6"/>
        <v>0</v>
      </c>
      <c r="K173" s="310">
        <f t="shared" si="7"/>
        <v>0</v>
      </c>
      <c r="L173" s="311">
        <f t="shared" si="8"/>
        <v>0</v>
      </c>
      <c r="M173" s="658"/>
    </row>
    <row r="174" spans="1:13" s="317" customFormat="1" ht="14" outlineLevel="1">
      <c r="A174" s="315"/>
      <c r="B174" s="307"/>
      <c r="C174" s="289">
        <v>484001</v>
      </c>
      <c r="D174" s="313" t="s">
        <v>1980</v>
      </c>
      <c r="E174" s="684">
        <v>6</v>
      </c>
      <c r="F174" s="685" t="s">
        <v>130</v>
      </c>
      <c r="G174" s="682"/>
      <c r="H174" s="682"/>
      <c r="I174" s="316"/>
      <c r="J174" s="310">
        <f t="shared" si="6"/>
        <v>0</v>
      </c>
      <c r="K174" s="310">
        <f t="shared" si="7"/>
        <v>0</v>
      </c>
      <c r="L174" s="311">
        <f t="shared" si="8"/>
        <v>0</v>
      </c>
      <c r="M174" s="658"/>
    </row>
    <row r="175" spans="1:13" s="317" customFormat="1" ht="14" outlineLevel="1">
      <c r="A175" s="315"/>
      <c r="B175" s="307"/>
      <c r="C175" s="289">
        <v>104903</v>
      </c>
      <c r="D175" s="313" t="s">
        <v>1981</v>
      </c>
      <c r="E175" s="684">
        <v>6</v>
      </c>
      <c r="F175" s="685" t="s">
        <v>130</v>
      </c>
      <c r="G175" s="682"/>
      <c r="H175" s="682"/>
      <c r="I175" s="316"/>
      <c r="J175" s="310">
        <f t="shared" si="6"/>
        <v>0</v>
      </c>
      <c r="K175" s="310">
        <f t="shared" si="7"/>
        <v>0</v>
      </c>
      <c r="L175" s="311">
        <f t="shared" si="8"/>
        <v>0</v>
      </c>
      <c r="M175" s="658"/>
    </row>
    <row r="176" spans="1:13" s="317" customFormat="1" ht="14" outlineLevel="1">
      <c r="A176" s="315"/>
      <c r="B176" s="307"/>
      <c r="C176" s="289">
        <v>274116</v>
      </c>
      <c r="D176" s="313" t="s">
        <v>1982</v>
      </c>
      <c r="E176" s="684">
        <v>6</v>
      </c>
      <c r="F176" s="685" t="s">
        <v>130</v>
      </c>
      <c r="G176" s="682"/>
      <c r="H176" s="682"/>
      <c r="I176" s="316"/>
      <c r="J176" s="310">
        <f t="shared" si="6"/>
        <v>0</v>
      </c>
      <c r="K176" s="310">
        <f t="shared" si="7"/>
        <v>0</v>
      </c>
      <c r="L176" s="311">
        <f t="shared" si="8"/>
        <v>0</v>
      </c>
      <c r="M176" s="658"/>
    </row>
    <row r="177" spans="1:13" s="317" customFormat="1" ht="14" outlineLevel="1">
      <c r="A177" s="315"/>
      <c r="B177" s="307"/>
      <c r="C177" s="289">
        <v>276016</v>
      </c>
      <c r="D177" s="313" t="s">
        <v>1983</v>
      </c>
      <c r="E177" s="684">
        <v>6</v>
      </c>
      <c r="F177" s="685" t="s">
        <v>130</v>
      </c>
      <c r="G177" s="682"/>
      <c r="H177" s="682"/>
      <c r="I177" s="316"/>
      <c r="J177" s="310">
        <f t="shared" si="6"/>
        <v>0</v>
      </c>
      <c r="K177" s="310">
        <f t="shared" si="7"/>
        <v>0</v>
      </c>
      <c r="L177" s="311">
        <f t="shared" si="8"/>
        <v>0</v>
      </c>
      <c r="M177" s="658"/>
    </row>
    <row r="178" spans="1:13" s="317" customFormat="1" ht="14" outlineLevel="1">
      <c r="A178" s="315"/>
      <c r="B178" s="307"/>
      <c r="C178" s="289">
        <v>319219</v>
      </c>
      <c r="D178" s="313" t="s">
        <v>1984</v>
      </c>
      <c r="E178" s="684">
        <v>6</v>
      </c>
      <c r="F178" s="685" t="s">
        <v>130</v>
      </c>
      <c r="G178" s="682"/>
      <c r="H178" s="682"/>
      <c r="I178" s="316"/>
      <c r="J178" s="310">
        <f t="shared" si="6"/>
        <v>0</v>
      </c>
      <c r="K178" s="310">
        <f t="shared" si="7"/>
        <v>0</v>
      </c>
      <c r="L178" s="311">
        <f t="shared" si="8"/>
        <v>0</v>
      </c>
      <c r="M178" s="658"/>
    </row>
    <row r="179" spans="1:13" s="317" customFormat="1" ht="14" outlineLevel="1">
      <c r="A179" s="315"/>
      <c r="B179" s="307"/>
      <c r="C179" s="289">
        <v>556125</v>
      </c>
      <c r="D179" s="313" t="s">
        <v>1985</v>
      </c>
      <c r="E179" s="684">
        <v>2</v>
      </c>
      <c r="F179" s="685" t="s">
        <v>130</v>
      </c>
      <c r="G179" s="682"/>
      <c r="H179" s="682"/>
      <c r="I179" s="316"/>
      <c r="J179" s="310">
        <f t="shared" si="6"/>
        <v>0</v>
      </c>
      <c r="K179" s="310">
        <f t="shared" si="7"/>
        <v>0</v>
      </c>
      <c r="L179" s="311">
        <f t="shared" si="8"/>
        <v>0</v>
      </c>
      <c r="M179" s="658"/>
    </row>
    <row r="180" spans="1:13" s="317" customFormat="1" ht="14" outlineLevel="1">
      <c r="A180" s="315"/>
      <c r="B180" s="307"/>
      <c r="C180" s="289"/>
      <c r="D180" s="313" t="s">
        <v>1986</v>
      </c>
      <c r="E180" s="684">
        <v>1</v>
      </c>
      <c r="F180" s="685" t="s">
        <v>172</v>
      </c>
      <c r="G180" s="682"/>
      <c r="H180" s="682"/>
      <c r="I180" s="316"/>
      <c r="J180" s="310">
        <f t="shared" si="6"/>
        <v>0</v>
      </c>
      <c r="K180" s="310">
        <f t="shared" si="7"/>
        <v>0</v>
      </c>
      <c r="L180" s="311">
        <f t="shared" si="8"/>
        <v>0</v>
      </c>
      <c r="M180" s="658"/>
    </row>
    <row r="181" spans="1:13" ht="15" customHeight="1">
      <c r="A181" s="290"/>
      <c r="B181" s="291"/>
      <c r="C181" s="292"/>
      <c r="D181" s="305" t="s">
        <v>1987</v>
      </c>
      <c r="E181" s="683"/>
      <c r="F181" s="683"/>
      <c r="G181" s="683"/>
      <c r="H181" s="683"/>
      <c r="I181" s="295"/>
      <c r="J181" s="295"/>
      <c r="K181" s="295"/>
      <c r="L181" s="295"/>
      <c r="M181" s="658"/>
    </row>
    <row r="182" spans="1:13" ht="19.25" customHeight="1" outlineLevel="1">
      <c r="A182" s="306"/>
      <c r="B182" s="307"/>
      <c r="C182" s="308"/>
      <c r="D182" s="309" t="s">
        <v>1988</v>
      </c>
      <c r="E182" s="680">
        <v>2</v>
      </c>
      <c r="F182" s="681" t="s">
        <v>130</v>
      </c>
      <c r="G182" s="682"/>
      <c r="H182" s="682"/>
      <c r="I182" s="310"/>
      <c r="J182" s="310">
        <f t="shared" si="6"/>
        <v>0</v>
      </c>
      <c r="K182" s="310">
        <f t="shared" si="7"/>
        <v>0</v>
      </c>
      <c r="L182" s="311">
        <f t="shared" si="8"/>
        <v>0</v>
      </c>
      <c r="M182" s="658"/>
    </row>
    <row r="183" spans="1:13" ht="37.75" customHeight="1" outlineLevel="1">
      <c r="A183" s="306"/>
      <c r="B183" s="307"/>
      <c r="C183" s="355"/>
      <c r="D183" s="679"/>
      <c r="E183" s="690"/>
      <c r="F183" s="677"/>
      <c r="G183" s="689"/>
      <c r="H183" s="689"/>
      <c r="I183" s="676"/>
      <c r="J183" s="676"/>
      <c r="K183" s="676"/>
      <c r="L183" s="677"/>
      <c r="M183" s="678"/>
    </row>
    <row r="184" spans="1:13" ht="19.75" customHeight="1">
      <c r="A184" s="290"/>
      <c r="B184" s="291"/>
      <c r="C184" s="292"/>
      <c r="D184" s="305" t="s">
        <v>1989</v>
      </c>
      <c r="E184" s="683"/>
      <c r="F184" s="683"/>
      <c r="G184" s="683"/>
      <c r="H184" s="683"/>
      <c r="I184" s="295"/>
      <c r="J184" s="295"/>
      <c r="K184" s="295"/>
      <c r="L184" s="295"/>
      <c r="M184" s="658"/>
    </row>
    <row r="185" spans="1:13" ht="14" outlineLevel="1">
      <c r="A185" s="306"/>
      <c r="B185" s="307"/>
      <c r="C185" s="308"/>
      <c r="D185" s="309" t="s">
        <v>1990</v>
      </c>
      <c r="E185" s="680">
        <v>1</v>
      </c>
      <c r="F185" s="681" t="s">
        <v>172</v>
      </c>
      <c r="G185" s="682"/>
      <c r="H185" s="682"/>
      <c r="I185" s="310"/>
      <c r="J185" s="310">
        <f t="shared" si="6"/>
        <v>0</v>
      </c>
      <c r="K185" s="310">
        <f t="shared" si="7"/>
        <v>0</v>
      </c>
      <c r="L185" s="311">
        <f t="shared" si="8"/>
        <v>0</v>
      </c>
      <c r="M185" s="658"/>
    </row>
    <row r="186" spans="1:13" ht="14" outlineLevel="1">
      <c r="A186" s="306"/>
      <c r="B186" s="307"/>
      <c r="C186" s="308"/>
      <c r="D186" s="309" t="s">
        <v>1991</v>
      </c>
      <c r="E186" s="680">
        <v>1</v>
      </c>
      <c r="F186" s="681" t="s">
        <v>172</v>
      </c>
      <c r="G186" s="682"/>
      <c r="H186" s="682"/>
      <c r="I186" s="310"/>
      <c r="J186" s="310">
        <f t="shared" si="6"/>
        <v>0</v>
      </c>
      <c r="K186" s="310">
        <f t="shared" si="7"/>
        <v>0</v>
      </c>
      <c r="L186" s="311">
        <f t="shared" si="8"/>
        <v>0</v>
      </c>
      <c r="M186" s="658"/>
    </row>
    <row r="187" spans="1:13" ht="14" outlineLevel="1">
      <c r="A187" s="306"/>
      <c r="B187" s="307"/>
      <c r="C187" s="308"/>
      <c r="D187" s="309" t="s">
        <v>1992</v>
      </c>
      <c r="E187" s="680">
        <v>1</v>
      </c>
      <c r="F187" s="681" t="s">
        <v>172</v>
      </c>
      <c r="G187" s="682"/>
      <c r="H187" s="682"/>
      <c r="I187" s="310"/>
      <c r="J187" s="310">
        <f t="shared" si="6"/>
        <v>0</v>
      </c>
      <c r="K187" s="310">
        <f t="shared" si="7"/>
        <v>0</v>
      </c>
      <c r="L187" s="311">
        <f t="shared" si="8"/>
        <v>0</v>
      </c>
      <c r="M187" s="658"/>
    </row>
    <row r="188" spans="1:13" ht="14" outlineLevel="1">
      <c r="A188" s="306"/>
      <c r="B188" s="307"/>
      <c r="C188" s="308"/>
      <c r="D188" s="309" t="s">
        <v>1993</v>
      </c>
      <c r="E188" s="680">
        <v>1</v>
      </c>
      <c r="F188" s="681" t="s">
        <v>172</v>
      </c>
      <c r="G188" s="682"/>
      <c r="H188" s="682"/>
      <c r="I188" s="310"/>
      <c r="J188" s="310">
        <f t="shared" si="6"/>
        <v>0</v>
      </c>
      <c r="K188" s="310">
        <f t="shared" si="7"/>
        <v>0</v>
      </c>
      <c r="L188" s="311">
        <f t="shared" si="8"/>
        <v>0</v>
      </c>
      <c r="M188" s="658"/>
    </row>
    <row r="189" spans="1:13" ht="14" outlineLevel="1">
      <c r="A189" s="306"/>
      <c r="B189" s="307"/>
      <c r="C189" s="308"/>
      <c r="D189" s="309" t="s">
        <v>1994</v>
      </c>
      <c r="E189" s="680">
        <v>1</v>
      </c>
      <c r="F189" s="681" t="s">
        <v>172</v>
      </c>
      <c r="G189" s="682"/>
      <c r="H189" s="682"/>
      <c r="I189" s="310"/>
      <c r="J189" s="310">
        <f t="shared" si="6"/>
        <v>0</v>
      </c>
      <c r="K189" s="310">
        <f t="shared" si="7"/>
        <v>0</v>
      </c>
      <c r="L189" s="311">
        <f t="shared" si="8"/>
        <v>0</v>
      </c>
      <c r="M189" s="658"/>
    </row>
    <row r="190" spans="1:13" ht="14" outlineLevel="1">
      <c r="A190" s="306"/>
      <c r="B190" s="307"/>
      <c r="C190" s="308"/>
      <c r="D190" s="309" t="s">
        <v>1995</v>
      </c>
      <c r="E190" s="680">
        <v>1</v>
      </c>
      <c r="F190" s="681" t="s">
        <v>172</v>
      </c>
      <c r="G190" s="682"/>
      <c r="H190" s="682"/>
      <c r="I190" s="310"/>
      <c r="J190" s="310">
        <f t="shared" si="6"/>
        <v>0</v>
      </c>
      <c r="K190" s="310">
        <f t="shared" si="7"/>
        <v>0</v>
      </c>
      <c r="L190" s="311">
        <f t="shared" si="8"/>
        <v>0</v>
      </c>
      <c r="M190" s="658"/>
    </row>
    <row r="191" spans="1:13" ht="14" outlineLevel="1">
      <c r="A191" s="306"/>
      <c r="B191" s="307"/>
      <c r="C191" s="308"/>
      <c r="D191" s="309" t="s">
        <v>1996</v>
      </c>
      <c r="E191" s="680">
        <v>1</v>
      </c>
      <c r="F191" s="681" t="s">
        <v>172</v>
      </c>
      <c r="G191" s="682"/>
      <c r="H191" s="682"/>
      <c r="I191" s="310"/>
      <c r="J191" s="310">
        <f t="shared" si="6"/>
        <v>0</v>
      </c>
      <c r="K191" s="310">
        <f t="shared" si="7"/>
        <v>0</v>
      </c>
      <c r="L191" s="311">
        <f t="shared" si="8"/>
        <v>0</v>
      </c>
      <c r="M191" s="658"/>
    </row>
    <row r="192" spans="1:13" ht="14" outlineLevel="1">
      <c r="A192" s="306"/>
      <c r="B192" s="307"/>
      <c r="C192" s="308"/>
      <c r="D192" s="309" t="s">
        <v>1997</v>
      </c>
      <c r="E192" s="680">
        <v>1</v>
      </c>
      <c r="F192" s="681" t="s">
        <v>172</v>
      </c>
      <c r="G192" s="682"/>
      <c r="H192" s="682"/>
      <c r="I192" s="310"/>
      <c r="J192" s="310">
        <f t="shared" si="6"/>
        <v>0</v>
      </c>
      <c r="K192" s="310">
        <f t="shared" si="7"/>
        <v>0</v>
      </c>
      <c r="L192" s="311">
        <f t="shared" si="8"/>
        <v>0</v>
      </c>
      <c r="M192" s="658"/>
    </row>
    <row r="193" spans="1:13" ht="14" outlineLevel="1">
      <c r="A193" s="306"/>
      <c r="B193" s="307"/>
      <c r="C193" s="308"/>
      <c r="D193" s="309" t="s">
        <v>1998</v>
      </c>
      <c r="E193" s="680">
        <v>1</v>
      </c>
      <c r="F193" s="681" t="s">
        <v>172</v>
      </c>
      <c r="G193" s="682"/>
      <c r="H193" s="682"/>
      <c r="I193" s="310"/>
      <c r="J193" s="310">
        <f t="shared" si="6"/>
        <v>0</v>
      </c>
      <c r="K193" s="310">
        <f t="shared" si="7"/>
        <v>0</v>
      </c>
      <c r="L193" s="311">
        <f t="shared" si="8"/>
        <v>0</v>
      </c>
      <c r="M193" s="658"/>
    </row>
    <row r="194" spans="1:13" ht="14" outlineLevel="1">
      <c r="A194" s="306"/>
      <c r="B194" s="307"/>
      <c r="C194" s="308"/>
      <c r="D194" s="309" t="s">
        <v>1999</v>
      </c>
      <c r="E194" s="680">
        <v>1</v>
      </c>
      <c r="F194" s="681" t="s">
        <v>172</v>
      </c>
      <c r="G194" s="682"/>
      <c r="H194" s="682"/>
      <c r="I194" s="310"/>
      <c r="J194" s="310">
        <f t="shared" si="6"/>
        <v>0</v>
      </c>
      <c r="K194" s="310">
        <f t="shared" si="7"/>
        <v>0</v>
      </c>
      <c r="L194" s="311">
        <f t="shared" si="8"/>
        <v>0</v>
      </c>
      <c r="M194" s="658"/>
    </row>
    <row r="195" spans="1:13" ht="14" outlineLevel="1">
      <c r="A195" s="306"/>
      <c r="B195" s="307"/>
      <c r="C195" s="308"/>
      <c r="D195" s="309" t="s">
        <v>2000</v>
      </c>
      <c r="E195" s="680">
        <v>1</v>
      </c>
      <c r="F195" s="681" t="s">
        <v>172</v>
      </c>
      <c r="G195" s="682"/>
      <c r="H195" s="682"/>
      <c r="I195" s="310"/>
      <c r="J195" s="310">
        <f t="shared" si="6"/>
        <v>0</v>
      </c>
      <c r="K195" s="310">
        <f t="shared" si="7"/>
        <v>0</v>
      </c>
      <c r="L195" s="311">
        <f t="shared" si="8"/>
        <v>0</v>
      </c>
      <c r="M195" s="658"/>
    </row>
    <row r="196" spans="1:13" ht="14" outlineLevel="1">
      <c r="A196" s="306"/>
      <c r="B196" s="307"/>
      <c r="C196" s="308"/>
      <c r="D196" s="309" t="s">
        <v>2001</v>
      </c>
      <c r="E196" s="680">
        <v>1</v>
      </c>
      <c r="F196" s="681" t="s">
        <v>172</v>
      </c>
      <c r="G196" s="682"/>
      <c r="H196" s="682"/>
      <c r="I196" s="310"/>
      <c r="J196" s="310">
        <f t="shared" si="6"/>
        <v>0</v>
      </c>
      <c r="K196" s="310">
        <f t="shared" si="7"/>
        <v>0</v>
      </c>
      <c r="L196" s="311">
        <f t="shared" si="8"/>
        <v>0</v>
      </c>
      <c r="M196" s="658"/>
    </row>
    <row r="197" spans="1:13" ht="14" outlineLevel="1">
      <c r="A197" s="306"/>
      <c r="B197" s="307"/>
      <c r="C197" s="308"/>
      <c r="D197" s="309" t="s">
        <v>2002</v>
      </c>
      <c r="E197" s="680">
        <v>1</v>
      </c>
      <c r="F197" s="681" t="s">
        <v>172</v>
      </c>
      <c r="G197" s="682"/>
      <c r="H197" s="682"/>
      <c r="I197" s="310"/>
      <c r="J197" s="310">
        <f t="shared" si="6"/>
        <v>0</v>
      </c>
      <c r="K197" s="310">
        <f t="shared" si="7"/>
        <v>0</v>
      </c>
      <c r="L197" s="311">
        <f t="shared" si="8"/>
        <v>0</v>
      </c>
      <c r="M197" s="658"/>
    </row>
    <row r="198" spans="1:13" ht="14" outlineLevel="1">
      <c r="A198" s="306"/>
      <c r="B198" s="307"/>
      <c r="C198" s="308"/>
      <c r="D198" s="309" t="s">
        <v>2003</v>
      </c>
      <c r="E198" s="680">
        <v>1</v>
      </c>
      <c r="F198" s="681" t="s">
        <v>172</v>
      </c>
      <c r="G198" s="682"/>
      <c r="H198" s="682"/>
      <c r="I198" s="310"/>
      <c r="J198" s="310">
        <f t="shared" si="6"/>
        <v>0</v>
      </c>
      <c r="K198" s="310">
        <f t="shared" si="7"/>
        <v>0</v>
      </c>
      <c r="L198" s="311">
        <f t="shared" si="8"/>
        <v>0</v>
      </c>
      <c r="M198" s="658"/>
    </row>
    <row r="199" spans="1:13" ht="14" outlineLevel="1">
      <c r="A199" s="306"/>
      <c r="B199" s="307"/>
      <c r="C199" s="308"/>
      <c r="D199" s="309" t="s">
        <v>2004</v>
      </c>
      <c r="E199" s="680">
        <v>1</v>
      </c>
      <c r="F199" s="681" t="s">
        <v>172</v>
      </c>
      <c r="G199" s="682"/>
      <c r="H199" s="682"/>
      <c r="I199" s="310"/>
      <c r="J199" s="310">
        <f t="shared" si="6"/>
        <v>0</v>
      </c>
      <c r="K199" s="310">
        <f t="shared" si="7"/>
        <v>0</v>
      </c>
      <c r="L199" s="311">
        <f t="shared" si="8"/>
        <v>0</v>
      </c>
      <c r="M199" s="658"/>
    </row>
    <row r="200" spans="1:13" ht="14" outlineLevel="1">
      <c r="A200" s="306"/>
      <c r="B200" s="307"/>
      <c r="C200" s="308"/>
      <c r="D200" s="309" t="s">
        <v>2005</v>
      </c>
      <c r="E200" s="680">
        <v>1</v>
      </c>
      <c r="F200" s="681" t="s">
        <v>172</v>
      </c>
      <c r="G200" s="682"/>
      <c r="H200" s="682"/>
      <c r="I200" s="310"/>
      <c r="J200" s="310">
        <f t="shared" si="6"/>
        <v>0</v>
      </c>
      <c r="K200" s="310">
        <f t="shared" si="7"/>
        <v>0</v>
      </c>
      <c r="L200" s="311">
        <f t="shared" si="8"/>
        <v>0</v>
      </c>
      <c r="M200" s="658"/>
    </row>
    <row r="201" spans="1:13" ht="14" outlineLevel="1">
      <c r="A201" s="306"/>
      <c r="B201" s="307"/>
      <c r="C201" s="308"/>
      <c r="D201" s="309" t="s">
        <v>2006</v>
      </c>
      <c r="E201" s="680">
        <v>1</v>
      </c>
      <c r="F201" s="681" t="s">
        <v>172</v>
      </c>
      <c r="G201" s="682"/>
      <c r="H201" s="682"/>
      <c r="I201" s="310"/>
      <c r="J201" s="310">
        <f t="shared" si="6"/>
        <v>0</v>
      </c>
      <c r="K201" s="310">
        <f t="shared" si="7"/>
        <v>0</v>
      </c>
      <c r="L201" s="311">
        <f t="shared" si="8"/>
        <v>0</v>
      </c>
      <c r="M201" s="658"/>
    </row>
    <row r="202" spans="1:13" ht="19.25" customHeight="1">
      <c r="A202" s="328" t="s">
        <v>1581</v>
      </c>
      <c r="B202" s="329"/>
      <c r="C202" s="330"/>
      <c r="D202" s="331" t="s">
        <v>2007</v>
      </c>
      <c r="E202" s="332"/>
      <c r="F202" s="333"/>
      <c r="G202" s="333"/>
      <c r="H202" s="333"/>
      <c r="I202" s="333"/>
      <c r="J202" s="333"/>
      <c r="K202" s="333"/>
      <c r="L202" s="333"/>
      <c r="M202" s="658"/>
    </row>
    <row r="203" spans="1:13">
      <c r="M203" s="339"/>
    </row>
    <row r="204" spans="1:13">
      <c r="C204" s="318" t="s">
        <v>2008</v>
      </c>
    </row>
    <row r="205" spans="1:13" ht="28.75" customHeight="1">
      <c r="C205" s="950" t="s">
        <v>2009</v>
      </c>
      <c r="D205" s="950"/>
      <c r="E205" s="950"/>
      <c r="F205" s="950"/>
      <c r="G205" s="950"/>
      <c r="H205" s="950"/>
      <c r="I205" s="950"/>
      <c r="J205" s="950"/>
      <c r="K205" s="950"/>
      <c r="L205" s="950"/>
      <c r="M205" s="950"/>
    </row>
    <row r="206" spans="1:13">
      <c r="C206" s="318" t="s">
        <v>2010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6">
    <mergeCell ref="L2:M2"/>
    <mergeCell ref="C205:M205"/>
    <mergeCell ref="C3:C4"/>
    <mergeCell ref="D3:D10"/>
    <mergeCell ref="E3:E4"/>
    <mergeCell ref="F3:F4"/>
  </mergeCells>
  <pageMargins left="0.37" right="0.25" top="0.31496062992125984" bottom="0.47244094488188981" header="0.19685039370078741" footer="0.15748031496062992"/>
  <pageSetup paperSize="9" firstPageNumber="0" fitToHeight="0" orientation="landscape" horizontalDpi="300" verticalDpi="300" r:id="rId1"/>
  <headerFooter alignWithMargins="0">
    <oddFooter>&amp;C&amp;"Arial,Tučné"&amp;10Stránka &amp;P&amp;R&amp;"Arial,Kurzíva"&amp;10uchazeč : ......................................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19BC4-ECAB-43B7-BE9B-4338EEA6EB4E}">
  <sheetPr>
    <tabColor rgb="FF00B0F0"/>
  </sheetPr>
  <dimension ref="A1:N66"/>
  <sheetViews>
    <sheetView view="pageBreakPreview" topLeftCell="B1" zoomScale="90" zoomScaleNormal="90" zoomScaleSheetLayoutView="90" workbookViewId="0">
      <pane ySplit="4" topLeftCell="A26" activePane="bottomLeft" state="frozen"/>
      <selection activeCell="G45" sqref="G45"/>
      <selection pane="bottomLeft" activeCell="F66" sqref="F27:G66"/>
    </sheetView>
  </sheetViews>
  <sheetFormatPr baseColWidth="10" defaultColWidth="10.33203125" defaultRowHeight="13" outlineLevelRow="1"/>
  <cols>
    <col min="1" max="1" width="0.5" style="325" customWidth="1"/>
    <col min="2" max="2" width="7.83203125" style="318" customWidth="1"/>
    <col min="3" max="3" width="61" style="318" customWidth="1"/>
    <col min="4" max="4" width="7" style="326" customWidth="1"/>
    <col min="5" max="5" width="6.1640625" style="327" customWidth="1"/>
    <col min="6" max="6" width="9.1640625" style="327" customWidth="1"/>
    <col min="7" max="7" width="8" style="327" customWidth="1"/>
    <col min="8" max="8" width="8.1640625" style="327" customWidth="1"/>
    <col min="9" max="10" width="8.5" style="327" customWidth="1"/>
    <col min="11" max="11" width="11" style="366" customWidth="1"/>
    <col min="12" max="12" width="8.1640625" style="366" customWidth="1"/>
    <col min="13" max="13" width="10.33203125" style="317"/>
    <col min="14" max="14" width="10.33203125" style="317" customWidth="1"/>
    <col min="15" max="16384" width="10.33203125" style="317"/>
  </cols>
  <sheetData>
    <row r="1" spans="1:14" s="285" customFormat="1" ht="16.25" customHeight="1">
      <c r="A1" s="283"/>
      <c r="B1" s="632" t="s">
        <v>8</v>
      </c>
      <c r="C1" s="630" t="s">
        <v>21</v>
      </c>
      <c r="D1" s="633"/>
      <c r="E1" s="441" t="s">
        <v>9</v>
      </c>
      <c r="F1" s="633"/>
      <c r="G1" s="633"/>
      <c r="H1" s="633"/>
      <c r="I1" s="633"/>
      <c r="J1" s="633"/>
      <c r="K1" s="648" t="s">
        <v>2763</v>
      </c>
      <c r="L1" s="634"/>
    </row>
    <row r="2" spans="1:14" s="285" customFormat="1" ht="18.5" customHeight="1" thickBot="1">
      <c r="A2" s="283"/>
      <c r="B2" s="599" t="s">
        <v>11</v>
      </c>
      <c r="C2" s="602" t="s">
        <v>23</v>
      </c>
      <c r="D2" s="651"/>
      <c r="E2" s="650" t="s">
        <v>2012</v>
      </c>
      <c r="F2" s="651"/>
      <c r="G2" s="651"/>
      <c r="H2" s="651"/>
      <c r="I2" s="651"/>
      <c r="J2" s="651"/>
      <c r="K2" s="960">
        <f>SUM(K26:K9879)</f>
        <v>0</v>
      </c>
      <c r="L2" s="961"/>
    </row>
    <row r="3" spans="1:14" s="285" customFormat="1" ht="14.5" customHeight="1">
      <c r="A3" s="287"/>
      <c r="B3" s="951" t="s">
        <v>1850</v>
      </c>
      <c r="C3" s="951" t="s">
        <v>795</v>
      </c>
      <c r="D3" s="956" t="s">
        <v>797</v>
      </c>
      <c r="E3" s="958" t="s">
        <v>15</v>
      </c>
      <c r="F3" s="649" t="s">
        <v>2761</v>
      </c>
      <c r="G3" s="641"/>
      <c r="H3" s="641" t="s">
        <v>1847</v>
      </c>
      <c r="I3" s="642" t="s">
        <v>2762</v>
      </c>
      <c r="J3" s="641"/>
      <c r="K3" s="631" t="s">
        <v>1582</v>
      </c>
      <c r="L3" s="701" t="s">
        <v>1848</v>
      </c>
    </row>
    <row r="4" spans="1:14" s="285" customFormat="1" ht="14.5" customHeight="1">
      <c r="A4" s="288" t="s">
        <v>1849</v>
      </c>
      <c r="B4" s="952"/>
      <c r="C4" s="952"/>
      <c r="D4" s="957"/>
      <c r="E4" s="959"/>
      <c r="F4" s="667" t="s">
        <v>1854</v>
      </c>
      <c r="G4" s="645" t="s">
        <v>1855</v>
      </c>
      <c r="H4" s="646" t="s">
        <v>1851</v>
      </c>
      <c r="I4" s="644" t="s">
        <v>1854</v>
      </c>
      <c r="J4" s="644" t="s">
        <v>1855</v>
      </c>
      <c r="K4" s="700" t="s">
        <v>1852</v>
      </c>
      <c r="L4" s="702" t="s">
        <v>1853</v>
      </c>
    </row>
    <row r="5" spans="1:14" ht="14" hidden="1">
      <c r="A5" s="320"/>
      <c r="B5" s="321"/>
      <c r="C5" s="341" t="s">
        <v>2013</v>
      </c>
      <c r="D5" s="323"/>
      <c r="E5" s="324"/>
      <c r="F5" s="324"/>
      <c r="G5" s="324"/>
      <c r="H5" s="324"/>
      <c r="I5" s="295"/>
      <c r="J5" s="295"/>
      <c r="K5" s="296" t="e">
        <f>SUMIF(#REF!,#REF!,$K$26:K9826)</f>
        <v>#REF!</v>
      </c>
      <c r="L5" s="342" t="e">
        <f>SUM(K6:K13)</f>
        <v>#REF!</v>
      </c>
    </row>
    <row r="6" spans="1:14" hidden="1">
      <c r="A6" s="343"/>
      <c r="B6" s="289"/>
      <c r="C6" s="344" t="s">
        <v>2014</v>
      </c>
      <c r="D6" s="345"/>
      <c r="E6" s="289"/>
      <c r="F6" s="346"/>
      <c r="G6" s="346"/>
      <c r="H6" s="347"/>
      <c r="I6" s="348" t="e">
        <f>SUMIF(#REF!,#REF!,$I$26:$I$9880)</f>
        <v>#REF!</v>
      </c>
      <c r="J6" s="348" t="e">
        <f>SUMIF(#REF!,#REF!,$J$26:$J$9880)</f>
        <v>#REF!</v>
      </c>
      <c r="K6" s="348" t="e">
        <f>SUMIF(#REF!,#REF!,$K$26:K9880)</f>
        <v>#REF!</v>
      </c>
      <c r="L6" s="349"/>
      <c r="N6" s="340"/>
    </row>
    <row r="7" spans="1:14" hidden="1">
      <c r="A7" s="343"/>
      <c r="B7" s="289"/>
      <c r="C7" s="344" t="s">
        <v>2015</v>
      </c>
      <c r="D7" s="345"/>
      <c r="E7" s="289"/>
      <c r="F7" s="346"/>
      <c r="G7" s="346"/>
      <c r="H7" s="347"/>
      <c r="I7" s="348" t="e">
        <f>SUMIF(#REF!,#REF!,$I$26:$I$9880)</f>
        <v>#REF!</v>
      </c>
      <c r="J7" s="348" t="e">
        <f>SUMIF(#REF!,#REF!,$J$26:$J$9880)</f>
        <v>#REF!</v>
      </c>
      <c r="K7" s="348" t="e">
        <f>SUMIF(#REF!,#REF!,$K$26:K9881)</f>
        <v>#REF!</v>
      </c>
      <c r="L7" s="349"/>
      <c r="N7" s="340"/>
    </row>
    <row r="8" spans="1:14" hidden="1">
      <c r="A8" s="343"/>
      <c r="B8" s="289"/>
      <c r="C8" s="344" t="s">
        <v>2016</v>
      </c>
      <c r="D8" s="345"/>
      <c r="E8" s="289"/>
      <c r="F8" s="346"/>
      <c r="G8" s="346"/>
      <c r="H8" s="347"/>
      <c r="I8" s="348" t="e">
        <f>SUMIF(#REF!,#REF!,$I$26:$I$9880)</f>
        <v>#REF!</v>
      </c>
      <c r="J8" s="348" t="e">
        <f>SUMIF(#REF!,#REF!,$J$26:$J$9880)</f>
        <v>#REF!</v>
      </c>
      <c r="K8" s="348" t="e">
        <f>SUMIF(#REF!,#REF!,$K$26:K9882)</f>
        <v>#REF!</v>
      </c>
      <c r="L8" s="349"/>
      <c r="N8" s="340"/>
    </row>
    <row r="9" spans="1:14" hidden="1">
      <c r="A9" s="343"/>
      <c r="B9" s="289"/>
      <c r="C9" s="344" t="s">
        <v>2017</v>
      </c>
      <c r="D9" s="345"/>
      <c r="E9" s="289"/>
      <c r="F9" s="346"/>
      <c r="G9" s="346"/>
      <c r="H9" s="347"/>
      <c r="I9" s="348" t="e">
        <f>SUMIF(#REF!,#REF!,$I$26:$I$9880)</f>
        <v>#REF!</v>
      </c>
      <c r="J9" s="348" t="e">
        <f>SUMIF(#REF!,#REF!,$J$26:$J$9880)</f>
        <v>#REF!</v>
      </c>
      <c r="K9" s="348" t="e">
        <f>SUMIF(#REF!,#REF!,$K$26:K9883)</f>
        <v>#REF!</v>
      </c>
      <c r="L9" s="349"/>
      <c r="N9" s="340"/>
    </row>
    <row r="10" spans="1:14" hidden="1">
      <c r="A10" s="343"/>
      <c r="B10" s="289"/>
      <c r="C10" s="344" t="s">
        <v>2018</v>
      </c>
      <c r="D10" s="345"/>
      <c r="E10" s="289"/>
      <c r="F10" s="346"/>
      <c r="G10" s="346"/>
      <c r="H10" s="347"/>
      <c r="I10" s="348" t="e">
        <f>SUMIF(#REF!,#REF!,$I$26:$I$9880)</f>
        <v>#REF!</v>
      </c>
      <c r="J10" s="348" t="e">
        <f>SUMIF(#REF!,#REF!,$J$26:$J$9880)</f>
        <v>#REF!</v>
      </c>
      <c r="K10" s="348" t="e">
        <f>SUMIF(#REF!,#REF!,$K$26:K9884)</f>
        <v>#REF!</v>
      </c>
      <c r="L10" s="349"/>
      <c r="N10" s="340"/>
    </row>
    <row r="11" spans="1:14" hidden="1">
      <c r="A11" s="343"/>
      <c r="B11" s="289"/>
      <c r="C11" s="344" t="s">
        <v>2019</v>
      </c>
      <c r="D11" s="345"/>
      <c r="E11" s="289"/>
      <c r="F11" s="346"/>
      <c r="G11" s="346"/>
      <c r="H11" s="347"/>
      <c r="I11" s="348" t="e">
        <f>SUMIF(#REF!,#REF!,$I$26:$I$9880)</f>
        <v>#REF!</v>
      </c>
      <c r="J11" s="348" t="e">
        <f>SUMIF(#REF!,#REF!,$J$26:$J$9880)</f>
        <v>#REF!</v>
      </c>
      <c r="K11" s="348" t="e">
        <f>SUMIF(#REF!,#REF!,$K$26:K9885)</f>
        <v>#REF!</v>
      </c>
      <c r="L11" s="349"/>
      <c r="N11" s="340"/>
    </row>
    <row r="12" spans="1:14" hidden="1">
      <c r="A12" s="343"/>
      <c r="B12" s="289"/>
      <c r="C12" s="344" t="s">
        <v>2019</v>
      </c>
      <c r="D12" s="345"/>
      <c r="E12" s="289"/>
      <c r="F12" s="346"/>
      <c r="G12" s="346"/>
      <c r="H12" s="347"/>
      <c r="I12" s="348" t="e">
        <f>SUMIF(#REF!,#REF!,$I$26:$I$9880)</f>
        <v>#REF!</v>
      </c>
      <c r="J12" s="348" t="e">
        <f>SUMIF(#REF!,#REF!,$J$26:$J$9880)</f>
        <v>#REF!</v>
      </c>
      <c r="K12" s="348" t="e">
        <f>SUMIF(#REF!,#REF!,$K$26:K9886)</f>
        <v>#REF!</v>
      </c>
      <c r="L12" s="349"/>
      <c r="N12" s="340"/>
    </row>
    <row r="13" spans="1:14" hidden="1">
      <c r="A13" s="343"/>
      <c r="B13" s="289"/>
      <c r="C13" s="344" t="s">
        <v>2019</v>
      </c>
      <c r="D13" s="345"/>
      <c r="E13" s="289"/>
      <c r="F13" s="346"/>
      <c r="G13" s="346"/>
      <c r="H13" s="347"/>
      <c r="I13" s="348" t="e">
        <f>SUMIF(#REF!,#REF!,$I$26:$I$9880)</f>
        <v>#REF!</v>
      </c>
      <c r="J13" s="348" t="e">
        <f>SUMIF(#REF!,#REF!,$J$26:$J$9880)</f>
        <v>#REF!</v>
      </c>
      <c r="K13" s="348" t="e">
        <f>SUMIF(#REF!,#REF!,$K$26:K9887)</f>
        <v>#REF!</v>
      </c>
      <c r="L13" s="349"/>
      <c r="N13" s="340"/>
    </row>
    <row r="14" spans="1:14" ht="15" hidden="1">
      <c r="A14" s="320"/>
      <c r="B14" s="321"/>
      <c r="C14" s="322" t="s">
        <v>1989</v>
      </c>
      <c r="D14" s="323"/>
      <c r="E14" s="324"/>
      <c r="F14" s="324"/>
      <c r="G14" s="324"/>
      <c r="H14" s="324"/>
      <c r="I14" s="295"/>
      <c r="J14" s="295"/>
      <c r="K14" s="296" t="e">
        <f>SUMIF(#REF!,#REF!,$K$26:K9880)</f>
        <v>#REF!</v>
      </c>
      <c r="L14" s="350" t="e">
        <f>SUM(K15:K19)</f>
        <v>#REF!</v>
      </c>
    </row>
    <row r="15" spans="1:14" hidden="1">
      <c r="A15" s="343"/>
      <c r="B15" s="289"/>
      <c r="C15" s="344" t="s">
        <v>2020</v>
      </c>
      <c r="D15" s="345"/>
      <c r="E15" s="289"/>
      <c r="F15" s="346"/>
      <c r="G15" s="346"/>
      <c r="H15" s="347"/>
      <c r="I15" s="348" t="e">
        <f>SUMIF(#REF!,#REF!,$I$26:$I$9880)</f>
        <v>#REF!</v>
      </c>
      <c r="J15" s="348" t="e">
        <f>SUMIF(#REF!,#REF!,$J$26:$J$9880)</f>
        <v>#REF!</v>
      </c>
      <c r="K15" s="348" t="e">
        <f>SUMIF(#REF!,#REF!,$K$26:K9934)</f>
        <v>#REF!</v>
      </c>
      <c r="L15" s="349"/>
      <c r="N15" s="340"/>
    </row>
    <row r="16" spans="1:14" hidden="1">
      <c r="A16" s="343"/>
      <c r="B16" s="289"/>
      <c r="C16" s="344" t="s">
        <v>2021</v>
      </c>
      <c r="D16" s="345"/>
      <c r="E16" s="289"/>
      <c r="F16" s="346"/>
      <c r="G16" s="346"/>
      <c r="H16" s="347"/>
      <c r="I16" s="348" t="e">
        <f>SUMIF(#REF!,#REF!,$I$26:$I$9880)</f>
        <v>#REF!</v>
      </c>
      <c r="J16" s="348" t="e">
        <f>SUMIF(#REF!,#REF!,$J$26:$J$9880)</f>
        <v>#REF!</v>
      </c>
      <c r="K16" s="348" t="e">
        <f>SUMIF(#REF!,#REF!,$K$26:K9935)</f>
        <v>#REF!</v>
      </c>
      <c r="L16" s="349"/>
      <c r="N16" s="340"/>
    </row>
    <row r="17" spans="1:14" hidden="1">
      <c r="A17" s="343"/>
      <c r="B17" s="289"/>
      <c r="C17" s="344" t="s">
        <v>2022</v>
      </c>
      <c r="D17" s="345"/>
      <c r="E17" s="289"/>
      <c r="F17" s="346"/>
      <c r="G17" s="346"/>
      <c r="H17" s="347"/>
      <c r="I17" s="348" t="e">
        <f>SUMIF(#REF!,#REF!,$I$26:$I$9880)</f>
        <v>#REF!</v>
      </c>
      <c r="J17" s="348" t="e">
        <f>SUMIF(#REF!,#REF!,$J$26:$J$9880)</f>
        <v>#REF!</v>
      </c>
      <c r="K17" s="348" t="e">
        <f>SUMIF(#REF!,#REF!,$K$26:K9936)</f>
        <v>#REF!</v>
      </c>
      <c r="L17" s="349"/>
      <c r="N17" s="340"/>
    </row>
    <row r="18" spans="1:14" hidden="1">
      <c r="A18" s="351"/>
      <c r="B18" s="308"/>
      <c r="C18" s="352" t="s">
        <v>2019</v>
      </c>
      <c r="D18" s="353"/>
      <c r="E18" s="308"/>
      <c r="F18" s="354"/>
      <c r="G18" s="354"/>
      <c r="H18" s="355"/>
      <c r="I18" s="348" t="e">
        <f>SUMIF(#REF!,#REF!,$I$26:$I$9880)</f>
        <v>#REF!</v>
      </c>
      <c r="J18" s="348" t="e">
        <f>SUMIF(#REF!,#REF!,$J$26:$J$9880)</f>
        <v>#REF!</v>
      </c>
      <c r="K18" s="348" t="e">
        <f>SUMIF(#REF!,#REF!,$K$26:K9937)</f>
        <v>#REF!</v>
      </c>
      <c r="L18" s="349"/>
      <c r="N18" s="340"/>
    </row>
    <row r="19" spans="1:14" hidden="1">
      <c r="A19" s="351"/>
      <c r="B19" s="308"/>
      <c r="C19" s="352" t="s">
        <v>2019</v>
      </c>
      <c r="D19" s="353"/>
      <c r="E19" s="308"/>
      <c r="F19" s="354"/>
      <c r="G19" s="354"/>
      <c r="H19" s="355"/>
      <c r="I19" s="348" t="e">
        <f>SUMIF(#REF!,#REF!,$I$26:$I$9880)</f>
        <v>#REF!</v>
      </c>
      <c r="J19" s="348" t="e">
        <f>SUMIF(#REF!,#REF!,$J$26:$J$9880)</f>
        <v>#REF!</v>
      </c>
      <c r="K19" s="348" t="e">
        <f>SUMIF(#REF!,#REF!,$K$26:K9938)</f>
        <v>#REF!</v>
      </c>
      <c r="L19" s="349"/>
      <c r="N19" s="340"/>
    </row>
    <row r="20" spans="1:14" hidden="1">
      <c r="A20" s="356"/>
      <c r="B20" s="357"/>
      <c r="C20" s="357"/>
      <c r="D20" s="358"/>
      <c r="E20" s="357"/>
      <c r="F20" s="359"/>
      <c r="G20" s="359"/>
      <c r="H20" s="360"/>
      <c r="I20" s="360"/>
      <c r="J20" s="360"/>
      <c r="K20" s="361"/>
      <c r="L20" s="362"/>
      <c r="N20" s="340"/>
    </row>
    <row r="21" spans="1:14" hidden="1">
      <c r="A21" s="356"/>
      <c r="B21" s="357"/>
      <c r="C21" s="357"/>
      <c r="D21" s="358"/>
      <c r="E21" s="357"/>
      <c r="F21" s="359"/>
      <c r="G21" s="359"/>
      <c r="H21" s="360"/>
      <c r="I21" s="360"/>
      <c r="J21" s="360"/>
      <c r="K21" s="361"/>
      <c r="L21" s="362"/>
      <c r="N21" s="340"/>
    </row>
    <row r="22" spans="1:14" hidden="1">
      <c r="A22" s="356"/>
      <c r="B22" s="357"/>
      <c r="C22" s="357"/>
      <c r="D22" s="358"/>
      <c r="E22" s="357"/>
      <c r="F22" s="359"/>
      <c r="G22" s="359"/>
      <c r="H22" s="360"/>
      <c r="I22" s="360"/>
      <c r="J22" s="360"/>
      <c r="K22" s="361"/>
      <c r="L22" s="362"/>
      <c r="N22" s="340"/>
    </row>
    <row r="23" spans="1:14" hidden="1">
      <c r="A23" s="356"/>
      <c r="B23" s="357"/>
      <c r="C23" s="357"/>
      <c r="D23" s="358"/>
      <c r="E23" s="357"/>
      <c r="F23" s="359"/>
      <c r="G23" s="359"/>
      <c r="H23" s="360"/>
      <c r="I23" s="360"/>
      <c r="J23" s="360"/>
      <c r="K23" s="361"/>
      <c r="L23" s="362"/>
      <c r="N23" s="340"/>
    </row>
    <row r="24" spans="1:14" hidden="1">
      <c r="A24" s="356"/>
      <c r="B24" s="357"/>
      <c r="C24" s="357"/>
      <c r="D24" s="358"/>
      <c r="E24" s="357"/>
      <c r="F24" s="359"/>
      <c r="G24" s="359"/>
      <c r="H24" s="360"/>
      <c r="I24" s="360"/>
      <c r="J24" s="360"/>
      <c r="K24" s="361"/>
      <c r="L24" s="362"/>
      <c r="N24" s="340"/>
    </row>
    <row r="25" spans="1:14" hidden="1">
      <c r="A25" s="356"/>
      <c r="B25" s="357"/>
      <c r="C25" s="357"/>
      <c r="D25" s="358"/>
      <c r="E25" s="357"/>
      <c r="F25" s="359"/>
      <c r="G25" s="359"/>
      <c r="H25" s="360"/>
      <c r="I25" s="360"/>
      <c r="J25" s="360"/>
      <c r="K25" s="361"/>
      <c r="L25" s="362"/>
      <c r="N25" s="340"/>
    </row>
    <row r="26" spans="1:14" ht="15">
      <c r="A26" s="320"/>
      <c r="B26" s="321"/>
      <c r="C26" s="363" t="s">
        <v>2012</v>
      </c>
      <c r="D26" s="323"/>
      <c r="E26" s="324"/>
      <c r="F26" s="324"/>
      <c r="G26" s="324"/>
      <c r="H26" s="324"/>
      <c r="I26" s="324"/>
      <c r="J26" s="324"/>
      <c r="K26" s="364"/>
      <c r="L26" s="365"/>
    </row>
    <row r="27" spans="1:14" ht="14" outlineLevel="1">
      <c r="A27" s="307"/>
      <c r="B27" s="289"/>
      <c r="C27" s="313" t="s">
        <v>2023</v>
      </c>
      <c r="D27" s="684">
        <v>1</v>
      </c>
      <c r="E27" s="685" t="s">
        <v>130</v>
      </c>
      <c r="F27" s="693"/>
      <c r="G27" s="693"/>
      <c r="H27" s="695">
        <f>+G27+F27</f>
        <v>0</v>
      </c>
      <c r="I27" s="691">
        <f t="shared" ref="I27:I46" si="0">+F27*D27</f>
        <v>0</v>
      </c>
      <c r="J27" s="691">
        <f t="shared" ref="J27:J46" si="1">+G27*D27</f>
        <v>0</v>
      </c>
      <c r="K27" s="696">
        <f t="shared" ref="K27:K46" si="2">+H27*D27</f>
        <v>0</v>
      </c>
      <c r="L27" s="698">
        <f t="shared" ref="L27:L46" si="3">+K27-J27-I27</f>
        <v>0</v>
      </c>
    </row>
    <row r="28" spans="1:14" ht="14" outlineLevel="1">
      <c r="A28" s="307"/>
      <c r="B28" s="289"/>
      <c r="C28" s="313" t="s">
        <v>2024</v>
      </c>
      <c r="D28" s="684">
        <v>1</v>
      </c>
      <c r="E28" s="685" t="s">
        <v>130</v>
      </c>
      <c r="F28" s="693"/>
      <c r="G28" s="693"/>
      <c r="H28" s="695">
        <f t="shared" ref="H28:H46" si="4">+G28+F28</f>
        <v>0</v>
      </c>
      <c r="I28" s="691">
        <f t="shared" si="0"/>
        <v>0</v>
      </c>
      <c r="J28" s="691">
        <f t="shared" si="1"/>
        <v>0</v>
      </c>
      <c r="K28" s="696">
        <f t="shared" si="2"/>
        <v>0</v>
      </c>
      <c r="L28" s="698">
        <f t="shared" si="3"/>
        <v>0</v>
      </c>
    </row>
    <row r="29" spans="1:14" ht="14" outlineLevel="1">
      <c r="A29" s="307"/>
      <c r="B29" s="289"/>
      <c r="C29" s="313" t="s">
        <v>2025</v>
      </c>
      <c r="D29" s="684">
        <v>1</v>
      </c>
      <c r="E29" s="685" t="s">
        <v>130</v>
      </c>
      <c r="F29" s="693"/>
      <c r="G29" s="693"/>
      <c r="H29" s="695">
        <f t="shared" si="4"/>
        <v>0</v>
      </c>
      <c r="I29" s="691">
        <f t="shared" si="0"/>
        <v>0</v>
      </c>
      <c r="J29" s="691">
        <f t="shared" si="1"/>
        <v>0</v>
      </c>
      <c r="K29" s="696">
        <f t="shared" si="2"/>
        <v>0</v>
      </c>
      <c r="L29" s="698">
        <f t="shared" si="3"/>
        <v>0</v>
      </c>
    </row>
    <row r="30" spans="1:14" ht="14" outlineLevel="1">
      <c r="A30" s="307"/>
      <c r="B30" s="289"/>
      <c r="C30" s="313" t="s">
        <v>2026</v>
      </c>
      <c r="D30" s="684">
        <v>1</v>
      </c>
      <c r="E30" s="685" t="s">
        <v>130</v>
      </c>
      <c r="F30" s="693"/>
      <c r="G30" s="693"/>
      <c r="H30" s="695">
        <f t="shared" si="4"/>
        <v>0</v>
      </c>
      <c r="I30" s="691">
        <f t="shared" si="0"/>
        <v>0</v>
      </c>
      <c r="J30" s="691">
        <f t="shared" si="1"/>
        <v>0</v>
      </c>
      <c r="K30" s="696">
        <f t="shared" si="2"/>
        <v>0</v>
      </c>
      <c r="L30" s="698">
        <f t="shared" si="3"/>
        <v>0</v>
      </c>
    </row>
    <row r="31" spans="1:14" ht="14" outlineLevel="1">
      <c r="A31" s="307"/>
      <c r="B31" s="289"/>
      <c r="C31" s="313" t="s">
        <v>2027</v>
      </c>
      <c r="D31" s="684">
        <v>2</v>
      </c>
      <c r="E31" s="685" t="s">
        <v>130</v>
      </c>
      <c r="F31" s="693"/>
      <c r="G31" s="693"/>
      <c r="H31" s="695">
        <f t="shared" si="4"/>
        <v>0</v>
      </c>
      <c r="I31" s="691">
        <f t="shared" si="0"/>
        <v>0</v>
      </c>
      <c r="J31" s="691">
        <f t="shared" si="1"/>
        <v>0</v>
      </c>
      <c r="K31" s="696">
        <f t="shared" si="2"/>
        <v>0</v>
      </c>
      <c r="L31" s="698">
        <f t="shared" si="3"/>
        <v>0</v>
      </c>
    </row>
    <row r="32" spans="1:14" ht="14" outlineLevel="1">
      <c r="A32" s="307"/>
      <c r="B32" s="289"/>
      <c r="C32" s="313" t="s">
        <v>2028</v>
      </c>
      <c r="D32" s="684">
        <v>11</v>
      </c>
      <c r="E32" s="685" t="s">
        <v>130</v>
      </c>
      <c r="F32" s="693"/>
      <c r="G32" s="693"/>
      <c r="H32" s="695">
        <f t="shared" si="4"/>
        <v>0</v>
      </c>
      <c r="I32" s="691">
        <f t="shared" si="0"/>
        <v>0</v>
      </c>
      <c r="J32" s="691">
        <f t="shared" si="1"/>
        <v>0</v>
      </c>
      <c r="K32" s="696">
        <f t="shared" si="2"/>
        <v>0</v>
      </c>
      <c r="L32" s="698">
        <f t="shared" si="3"/>
        <v>0</v>
      </c>
    </row>
    <row r="33" spans="1:12" ht="14" outlineLevel="1">
      <c r="A33" s="307"/>
      <c r="B33" s="289"/>
      <c r="C33" s="313" t="s">
        <v>2029</v>
      </c>
      <c r="D33" s="684">
        <v>5</v>
      </c>
      <c r="E33" s="685" t="s">
        <v>130</v>
      </c>
      <c r="F33" s="693"/>
      <c r="G33" s="693"/>
      <c r="H33" s="695">
        <f t="shared" si="4"/>
        <v>0</v>
      </c>
      <c r="I33" s="691">
        <f t="shared" si="0"/>
        <v>0</v>
      </c>
      <c r="J33" s="691">
        <f t="shared" si="1"/>
        <v>0</v>
      </c>
      <c r="K33" s="696">
        <f t="shared" si="2"/>
        <v>0</v>
      </c>
      <c r="L33" s="698">
        <f t="shared" si="3"/>
        <v>0</v>
      </c>
    </row>
    <row r="34" spans="1:12" ht="14" outlineLevel="1">
      <c r="A34" s="307"/>
      <c r="B34" s="289"/>
      <c r="C34" s="313" t="s">
        <v>2030</v>
      </c>
      <c r="D34" s="684">
        <f>D33+D32</f>
        <v>16</v>
      </c>
      <c r="E34" s="685" t="s">
        <v>130</v>
      </c>
      <c r="F34" s="693"/>
      <c r="G34" s="693"/>
      <c r="H34" s="695">
        <f t="shared" si="4"/>
        <v>0</v>
      </c>
      <c r="I34" s="691">
        <f t="shared" si="0"/>
        <v>0</v>
      </c>
      <c r="J34" s="691">
        <f t="shared" si="1"/>
        <v>0</v>
      </c>
      <c r="K34" s="696">
        <f t="shared" si="2"/>
        <v>0</v>
      </c>
      <c r="L34" s="698">
        <f t="shared" si="3"/>
        <v>0</v>
      </c>
    </row>
    <row r="35" spans="1:12" ht="14" outlineLevel="1">
      <c r="A35" s="307"/>
      <c r="B35" s="289"/>
      <c r="C35" s="313" t="s">
        <v>2031</v>
      </c>
      <c r="D35" s="684">
        <v>8</v>
      </c>
      <c r="E35" s="685" t="s">
        <v>130</v>
      </c>
      <c r="F35" s="693"/>
      <c r="G35" s="693"/>
      <c r="H35" s="695">
        <f t="shared" si="4"/>
        <v>0</v>
      </c>
      <c r="I35" s="691">
        <f t="shared" si="0"/>
        <v>0</v>
      </c>
      <c r="J35" s="691">
        <f t="shared" si="1"/>
        <v>0</v>
      </c>
      <c r="K35" s="696">
        <f t="shared" si="2"/>
        <v>0</v>
      </c>
      <c r="L35" s="698">
        <f t="shared" si="3"/>
        <v>0</v>
      </c>
    </row>
    <row r="36" spans="1:12" ht="14" outlineLevel="1">
      <c r="A36" s="307"/>
      <c r="B36" s="289"/>
      <c r="C36" s="313" t="s">
        <v>2032</v>
      </c>
      <c r="D36" s="684">
        <v>8</v>
      </c>
      <c r="E36" s="685" t="s">
        <v>130</v>
      </c>
      <c r="F36" s="693"/>
      <c r="G36" s="693"/>
      <c r="H36" s="695">
        <f t="shared" si="4"/>
        <v>0</v>
      </c>
      <c r="I36" s="691">
        <f t="shared" si="0"/>
        <v>0</v>
      </c>
      <c r="J36" s="691">
        <f t="shared" si="1"/>
        <v>0</v>
      </c>
      <c r="K36" s="696">
        <f t="shared" si="2"/>
        <v>0</v>
      </c>
      <c r="L36" s="698">
        <f t="shared" si="3"/>
        <v>0</v>
      </c>
    </row>
    <row r="37" spans="1:12" ht="14" outlineLevel="1">
      <c r="A37" s="307"/>
      <c r="B37" s="289"/>
      <c r="C37" s="313" t="s">
        <v>2033</v>
      </c>
      <c r="D37" s="684">
        <v>8</v>
      </c>
      <c r="E37" s="685" t="s">
        <v>130</v>
      </c>
      <c r="F37" s="693"/>
      <c r="G37" s="693"/>
      <c r="H37" s="695">
        <f t="shared" si="4"/>
        <v>0</v>
      </c>
      <c r="I37" s="691">
        <f t="shared" si="0"/>
        <v>0</v>
      </c>
      <c r="J37" s="691">
        <f t="shared" si="1"/>
        <v>0</v>
      </c>
      <c r="K37" s="696">
        <f t="shared" si="2"/>
        <v>0</v>
      </c>
      <c r="L37" s="698">
        <f t="shared" si="3"/>
        <v>0</v>
      </c>
    </row>
    <row r="38" spans="1:12" ht="14" outlineLevel="1">
      <c r="A38" s="307"/>
      <c r="B38" s="289"/>
      <c r="C38" s="313" t="s">
        <v>2034</v>
      </c>
      <c r="D38" s="684">
        <v>1</v>
      </c>
      <c r="E38" s="685" t="s">
        <v>130</v>
      </c>
      <c r="F38" s="693"/>
      <c r="G38" s="693"/>
      <c r="H38" s="695">
        <f t="shared" si="4"/>
        <v>0</v>
      </c>
      <c r="I38" s="691">
        <f t="shared" si="0"/>
        <v>0</v>
      </c>
      <c r="J38" s="691">
        <f t="shared" si="1"/>
        <v>0</v>
      </c>
      <c r="K38" s="696">
        <f t="shared" si="2"/>
        <v>0</v>
      </c>
      <c r="L38" s="698">
        <f t="shared" si="3"/>
        <v>0</v>
      </c>
    </row>
    <row r="39" spans="1:12" ht="14" outlineLevel="1">
      <c r="A39" s="307"/>
      <c r="B39" s="289"/>
      <c r="C39" s="313" t="s">
        <v>2035</v>
      </c>
      <c r="D39" s="684">
        <v>20</v>
      </c>
      <c r="E39" s="685" t="s">
        <v>84</v>
      </c>
      <c r="F39" s="693"/>
      <c r="G39" s="693"/>
      <c r="H39" s="703">
        <f t="shared" si="4"/>
        <v>0</v>
      </c>
      <c r="I39" s="691">
        <f t="shared" si="0"/>
        <v>0</v>
      </c>
      <c r="J39" s="691">
        <f t="shared" si="1"/>
        <v>0</v>
      </c>
      <c r="K39" s="696">
        <f t="shared" si="2"/>
        <v>0</v>
      </c>
      <c r="L39" s="698">
        <f t="shared" si="3"/>
        <v>0</v>
      </c>
    </row>
    <row r="40" spans="1:12" ht="14" outlineLevel="1">
      <c r="A40" s="307"/>
      <c r="B40" s="289"/>
      <c r="C40" s="313" t="s">
        <v>2036</v>
      </c>
      <c r="D40" s="684">
        <v>610</v>
      </c>
      <c r="E40" s="685" t="s">
        <v>84</v>
      </c>
      <c r="F40" s="693"/>
      <c r="G40" s="693"/>
      <c r="H40" s="703">
        <f t="shared" si="4"/>
        <v>0</v>
      </c>
      <c r="I40" s="691">
        <f t="shared" si="0"/>
        <v>0</v>
      </c>
      <c r="J40" s="691">
        <f t="shared" si="1"/>
        <v>0</v>
      </c>
      <c r="K40" s="696">
        <f t="shared" si="2"/>
        <v>0</v>
      </c>
      <c r="L40" s="698">
        <f t="shared" si="3"/>
        <v>0</v>
      </c>
    </row>
    <row r="41" spans="1:12" ht="14" outlineLevel="1">
      <c r="A41" s="307"/>
      <c r="B41" s="289"/>
      <c r="C41" s="313" t="s">
        <v>2037</v>
      </c>
      <c r="D41" s="684">
        <v>420</v>
      </c>
      <c r="E41" s="685" t="s">
        <v>84</v>
      </c>
      <c r="F41" s="693"/>
      <c r="G41" s="693"/>
      <c r="H41" s="703">
        <f t="shared" si="4"/>
        <v>0</v>
      </c>
      <c r="I41" s="691">
        <f t="shared" si="0"/>
        <v>0</v>
      </c>
      <c r="J41" s="691">
        <f t="shared" si="1"/>
        <v>0</v>
      </c>
      <c r="K41" s="696">
        <f t="shared" si="2"/>
        <v>0</v>
      </c>
      <c r="L41" s="698">
        <f t="shared" si="3"/>
        <v>0</v>
      </c>
    </row>
    <row r="42" spans="1:12" ht="14" outlineLevel="1">
      <c r="A42" s="307"/>
      <c r="B42" s="289"/>
      <c r="C42" s="313" t="s">
        <v>2038</v>
      </c>
      <c r="D42" s="684">
        <f>3.3*D41</f>
        <v>1386</v>
      </c>
      <c r="E42" s="685" t="s">
        <v>130</v>
      </c>
      <c r="F42" s="693"/>
      <c r="G42" s="693"/>
      <c r="H42" s="703">
        <f t="shared" si="4"/>
        <v>0</v>
      </c>
      <c r="I42" s="691">
        <f t="shared" si="0"/>
        <v>0</v>
      </c>
      <c r="J42" s="691">
        <f t="shared" si="1"/>
        <v>0</v>
      </c>
      <c r="K42" s="696">
        <f t="shared" si="2"/>
        <v>0</v>
      </c>
      <c r="L42" s="698">
        <f t="shared" si="3"/>
        <v>0</v>
      </c>
    </row>
    <row r="43" spans="1:12" ht="14" outlineLevel="1">
      <c r="A43" s="307"/>
      <c r="B43" s="289"/>
      <c r="C43" s="313" t="s">
        <v>2039</v>
      </c>
      <c r="D43" s="684">
        <v>30</v>
      </c>
      <c r="E43" s="685" t="s">
        <v>130</v>
      </c>
      <c r="F43" s="693"/>
      <c r="G43" s="693"/>
      <c r="H43" s="703">
        <f t="shared" si="4"/>
        <v>0</v>
      </c>
      <c r="I43" s="691">
        <f t="shared" si="0"/>
        <v>0</v>
      </c>
      <c r="J43" s="691">
        <f t="shared" si="1"/>
        <v>0</v>
      </c>
      <c r="K43" s="696">
        <f t="shared" si="2"/>
        <v>0</v>
      </c>
      <c r="L43" s="698">
        <f t="shared" si="3"/>
        <v>0</v>
      </c>
    </row>
    <row r="44" spans="1:12" ht="14" outlineLevel="1">
      <c r="A44" s="307"/>
      <c r="B44" s="289"/>
      <c r="C44" s="313" t="s">
        <v>2040</v>
      </c>
      <c r="D44" s="684">
        <v>30</v>
      </c>
      <c r="E44" s="685" t="s">
        <v>130</v>
      </c>
      <c r="F44" s="693"/>
      <c r="G44" s="693"/>
      <c r="H44" s="703">
        <f t="shared" si="4"/>
        <v>0</v>
      </c>
      <c r="I44" s="691">
        <f t="shared" si="0"/>
        <v>0</v>
      </c>
      <c r="J44" s="691">
        <f t="shared" si="1"/>
        <v>0</v>
      </c>
      <c r="K44" s="696">
        <f t="shared" si="2"/>
        <v>0</v>
      </c>
      <c r="L44" s="698">
        <f t="shared" si="3"/>
        <v>0</v>
      </c>
    </row>
    <row r="45" spans="1:12" ht="14" outlineLevel="1">
      <c r="A45" s="307"/>
      <c r="B45" s="289"/>
      <c r="C45" s="313" t="s">
        <v>2041</v>
      </c>
      <c r="D45" s="684">
        <v>20</v>
      </c>
      <c r="E45" s="685" t="s">
        <v>84</v>
      </c>
      <c r="F45" s="693"/>
      <c r="G45" s="693"/>
      <c r="H45" s="703">
        <f t="shared" si="4"/>
        <v>0</v>
      </c>
      <c r="I45" s="691">
        <f t="shared" si="0"/>
        <v>0</v>
      </c>
      <c r="J45" s="691">
        <f t="shared" si="1"/>
        <v>0</v>
      </c>
      <c r="K45" s="696">
        <f t="shared" si="2"/>
        <v>0</v>
      </c>
      <c r="L45" s="698">
        <f t="shared" si="3"/>
        <v>0</v>
      </c>
    </row>
    <row r="46" spans="1:12" ht="14" outlineLevel="1">
      <c r="A46" s="307"/>
      <c r="B46" s="289"/>
      <c r="C46" s="313" t="s">
        <v>2042</v>
      </c>
      <c r="D46" s="684">
        <v>280</v>
      </c>
      <c r="E46" s="685" t="s">
        <v>84</v>
      </c>
      <c r="F46" s="693"/>
      <c r="G46" s="693"/>
      <c r="H46" s="703">
        <f t="shared" si="4"/>
        <v>0</v>
      </c>
      <c r="I46" s="691">
        <f t="shared" si="0"/>
        <v>0</v>
      </c>
      <c r="J46" s="691">
        <f t="shared" si="1"/>
        <v>0</v>
      </c>
      <c r="K46" s="696">
        <f t="shared" si="2"/>
        <v>0</v>
      </c>
      <c r="L46" s="698">
        <f t="shared" si="3"/>
        <v>0</v>
      </c>
    </row>
    <row r="47" spans="1:12" ht="15">
      <c r="A47" s="320"/>
      <c r="B47" s="321"/>
      <c r="C47" s="322" t="s">
        <v>2043</v>
      </c>
      <c r="D47" s="686"/>
      <c r="E47" s="686"/>
      <c r="F47" s="694"/>
      <c r="G47" s="694"/>
      <c r="H47" s="704"/>
      <c r="I47" s="692"/>
      <c r="J47" s="692"/>
      <c r="K47" s="697"/>
      <c r="L47" s="699"/>
    </row>
    <row r="48" spans="1:12" ht="14" outlineLevel="1">
      <c r="A48" s="307"/>
      <c r="B48" s="289"/>
      <c r="C48" s="313" t="s">
        <v>2044</v>
      </c>
      <c r="D48" s="684">
        <v>80</v>
      </c>
      <c r="E48" s="685" t="s">
        <v>130</v>
      </c>
      <c r="F48" s="693"/>
      <c r="G48" s="693"/>
      <c r="H48" s="703">
        <f t="shared" ref="H48:H66" si="5">+G48+F48</f>
        <v>0</v>
      </c>
      <c r="I48" s="691">
        <f t="shared" ref="I48:I66" si="6">+F48*D48</f>
        <v>0</v>
      </c>
      <c r="J48" s="691">
        <f t="shared" ref="J48:J66" si="7">+G48*D48</f>
        <v>0</v>
      </c>
      <c r="K48" s="696">
        <f t="shared" ref="K48:K66" si="8">+H48*D48</f>
        <v>0</v>
      </c>
      <c r="L48" s="698">
        <f t="shared" ref="L48:L66" si="9">+K48-J48-I48</f>
        <v>0</v>
      </c>
    </row>
    <row r="49" spans="1:12" ht="14" outlineLevel="1">
      <c r="A49" s="307"/>
      <c r="B49" s="289"/>
      <c r="C49" s="313" t="s">
        <v>2045</v>
      </c>
      <c r="D49" s="684">
        <v>4</v>
      </c>
      <c r="E49" s="685" t="s">
        <v>130</v>
      </c>
      <c r="F49" s="693"/>
      <c r="G49" s="693"/>
      <c r="H49" s="703">
        <f t="shared" si="5"/>
        <v>0</v>
      </c>
      <c r="I49" s="691">
        <f t="shared" si="6"/>
        <v>0</v>
      </c>
      <c r="J49" s="691">
        <f t="shared" si="7"/>
        <v>0</v>
      </c>
      <c r="K49" s="696">
        <f t="shared" si="8"/>
        <v>0</v>
      </c>
      <c r="L49" s="698">
        <f t="shared" si="9"/>
        <v>0</v>
      </c>
    </row>
    <row r="50" spans="1:12" ht="14" outlineLevel="1">
      <c r="A50" s="307"/>
      <c r="B50" s="289"/>
      <c r="C50" s="313" t="s">
        <v>2046</v>
      </c>
      <c r="D50" s="684">
        <v>1</v>
      </c>
      <c r="E50" s="685" t="s">
        <v>974</v>
      </c>
      <c r="F50" s="693"/>
      <c r="G50" s="693"/>
      <c r="H50" s="703">
        <f t="shared" si="5"/>
        <v>0</v>
      </c>
      <c r="I50" s="691">
        <f t="shared" si="6"/>
        <v>0</v>
      </c>
      <c r="J50" s="691">
        <f t="shared" si="7"/>
        <v>0</v>
      </c>
      <c r="K50" s="696">
        <f t="shared" si="8"/>
        <v>0</v>
      </c>
      <c r="L50" s="698">
        <f t="shared" si="9"/>
        <v>0</v>
      </c>
    </row>
    <row r="51" spans="1:12" ht="14" outlineLevel="1">
      <c r="A51" s="307"/>
      <c r="B51" s="289"/>
      <c r="C51" s="313" t="s">
        <v>2047</v>
      </c>
      <c r="D51" s="684">
        <v>1</v>
      </c>
      <c r="E51" s="685" t="s">
        <v>974</v>
      </c>
      <c r="F51" s="693"/>
      <c r="G51" s="693"/>
      <c r="H51" s="703">
        <f t="shared" si="5"/>
        <v>0</v>
      </c>
      <c r="I51" s="691">
        <f t="shared" si="6"/>
        <v>0</v>
      </c>
      <c r="J51" s="691">
        <f t="shared" si="7"/>
        <v>0</v>
      </c>
      <c r="K51" s="696">
        <f t="shared" si="8"/>
        <v>0</v>
      </c>
      <c r="L51" s="698">
        <f t="shared" si="9"/>
        <v>0</v>
      </c>
    </row>
    <row r="52" spans="1:12" ht="14" outlineLevel="1">
      <c r="A52" s="307"/>
      <c r="B52" s="289"/>
      <c r="C52" s="313" t="s">
        <v>2048</v>
      </c>
      <c r="D52" s="684">
        <v>1</v>
      </c>
      <c r="E52" s="685" t="s">
        <v>974</v>
      </c>
      <c r="F52" s="693"/>
      <c r="G52" s="693"/>
      <c r="H52" s="703">
        <f t="shared" si="5"/>
        <v>0</v>
      </c>
      <c r="I52" s="691">
        <f t="shared" si="6"/>
        <v>0</v>
      </c>
      <c r="J52" s="691">
        <f t="shared" si="7"/>
        <v>0</v>
      </c>
      <c r="K52" s="696">
        <f t="shared" si="8"/>
        <v>0</v>
      </c>
      <c r="L52" s="698">
        <f t="shared" si="9"/>
        <v>0</v>
      </c>
    </row>
    <row r="53" spans="1:12" ht="14" outlineLevel="1">
      <c r="A53" s="307"/>
      <c r="B53" s="289"/>
      <c r="C53" s="313" t="s">
        <v>2049</v>
      </c>
      <c r="D53" s="684">
        <v>1</v>
      </c>
      <c r="E53" s="685" t="s">
        <v>974</v>
      </c>
      <c r="F53" s="693"/>
      <c r="G53" s="693"/>
      <c r="H53" s="703">
        <f t="shared" si="5"/>
        <v>0</v>
      </c>
      <c r="I53" s="691">
        <f t="shared" si="6"/>
        <v>0</v>
      </c>
      <c r="J53" s="691">
        <f t="shared" si="7"/>
        <v>0</v>
      </c>
      <c r="K53" s="696">
        <f t="shared" si="8"/>
        <v>0</v>
      </c>
      <c r="L53" s="698">
        <f t="shared" si="9"/>
        <v>0</v>
      </c>
    </row>
    <row r="54" spans="1:12" ht="14" outlineLevel="1">
      <c r="A54" s="307"/>
      <c r="B54" s="289"/>
      <c r="C54" s="313" t="s">
        <v>2050</v>
      </c>
      <c r="D54" s="684">
        <v>1</v>
      </c>
      <c r="E54" s="685" t="s">
        <v>974</v>
      </c>
      <c r="F54" s="693"/>
      <c r="G54" s="693"/>
      <c r="H54" s="703">
        <f t="shared" si="5"/>
        <v>0</v>
      </c>
      <c r="I54" s="691">
        <f t="shared" si="6"/>
        <v>0</v>
      </c>
      <c r="J54" s="691">
        <f t="shared" si="7"/>
        <v>0</v>
      </c>
      <c r="K54" s="696">
        <f t="shared" si="8"/>
        <v>0</v>
      </c>
      <c r="L54" s="698">
        <f t="shared" si="9"/>
        <v>0</v>
      </c>
    </row>
    <row r="55" spans="1:12" ht="14" outlineLevel="1">
      <c r="A55" s="307"/>
      <c r="B55" s="289"/>
      <c r="C55" s="313" t="s">
        <v>2051</v>
      </c>
      <c r="D55" s="684">
        <v>1</v>
      </c>
      <c r="E55" s="685" t="s">
        <v>974</v>
      </c>
      <c r="F55" s="693"/>
      <c r="G55" s="693"/>
      <c r="H55" s="703">
        <f t="shared" si="5"/>
        <v>0</v>
      </c>
      <c r="I55" s="691">
        <f t="shared" si="6"/>
        <v>0</v>
      </c>
      <c r="J55" s="691">
        <f t="shared" si="7"/>
        <v>0</v>
      </c>
      <c r="K55" s="696">
        <f t="shared" si="8"/>
        <v>0</v>
      </c>
      <c r="L55" s="698">
        <f t="shared" si="9"/>
        <v>0</v>
      </c>
    </row>
    <row r="56" spans="1:12" ht="14" outlineLevel="1">
      <c r="A56" s="307"/>
      <c r="B56" s="289"/>
      <c r="C56" s="313" t="s">
        <v>2052</v>
      </c>
      <c r="D56" s="684">
        <v>1</v>
      </c>
      <c r="E56" s="685" t="s">
        <v>974</v>
      </c>
      <c r="F56" s="693"/>
      <c r="G56" s="693"/>
      <c r="H56" s="703">
        <f t="shared" si="5"/>
        <v>0</v>
      </c>
      <c r="I56" s="691">
        <f t="shared" si="6"/>
        <v>0</v>
      </c>
      <c r="J56" s="691">
        <f t="shared" si="7"/>
        <v>0</v>
      </c>
      <c r="K56" s="696">
        <f t="shared" si="8"/>
        <v>0</v>
      </c>
      <c r="L56" s="698">
        <f t="shared" si="9"/>
        <v>0</v>
      </c>
    </row>
    <row r="57" spans="1:12" ht="14" outlineLevel="1">
      <c r="A57" s="307"/>
      <c r="B57" s="289"/>
      <c r="C57" s="313" t="s">
        <v>2053</v>
      </c>
      <c r="D57" s="684">
        <v>1</v>
      </c>
      <c r="E57" s="685" t="s">
        <v>974</v>
      </c>
      <c r="F57" s="693"/>
      <c r="G57" s="693"/>
      <c r="H57" s="703">
        <f t="shared" si="5"/>
        <v>0</v>
      </c>
      <c r="I57" s="691">
        <f t="shared" si="6"/>
        <v>0</v>
      </c>
      <c r="J57" s="691">
        <f t="shared" si="7"/>
        <v>0</v>
      </c>
      <c r="K57" s="696">
        <f t="shared" si="8"/>
        <v>0</v>
      </c>
      <c r="L57" s="698">
        <f t="shared" si="9"/>
        <v>0</v>
      </c>
    </row>
    <row r="58" spans="1:12" ht="14" outlineLevel="1">
      <c r="A58" s="307"/>
      <c r="B58" s="289"/>
      <c r="C58" s="313" t="s">
        <v>2054</v>
      </c>
      <c r="D58" s="684">
        <v>1</v>
      </c>
      <c r="E58" s="685" t="s">
        <v>974</v>
      </c>
      <c r="F58" s="693"/>
      <c r="G58" s="693"/>
      <c r="H58" s="703">
        <f t="shared" si="5"/>
        <v>0</v>
      </c>
      <c r="I58" s="691">
        <f t="shared" si="6"/>
        <v>0</v>
      </c>
      <c r="J58" s="691">
        <f t="shared" si="7"/>
        <v>0</v>
      </c>
      <c r="K58" s="696">
        <f t="shared" si="8"/>
        <v>0</v>
      </c>
      <c r="L58" s="698">
        <f t="shared" si="9"/>
        <v>0</v>
      </c>
    </row>
    <row r="59" spans="1:12" ht="14" outlineLevel="1">
      <c r="A59" s="307"/>
      <c r="B59" s="289"/>
      <c r="C59" s="313" t="s">
        <v>2055</v>
      </c>
      <c r="D59" s="684">
        <v>1</v>
      </c>
      <c r="E59" s="685" t="s">
        <v>974</v>
      </c>
      <c r="F59" s="693"/>
      <c r="G59" s="693"/>
      <c r="H59" s="703">
        <f t="shared" si="5"/>
        <v>0</v>
      </c>
      <c r="I59" s="691">
        <f t="shared" si="6"/>
        <v>0</v>
      </c>
      <c r="J59" s="691">
        <f t="shared" si="7"/>
        <v>0</v>
      </c>
      <c r="K59" s="696">
        <f t="shared" si="8"/>
        <v>0</v>
      </c>
      <c r="L59" s="698">
        <f t="shared" si="9"/>
        <v>0</v>
      </c>
    </row>
    <row r="60" spans="1:12" ht="14" outlineLevel="1">
      <c r="A60" s="307"/>
      <c r="B60" s="289"/>
      <c r="C60" s="313" t="s">
        <v>1842</v>
      </c>
      <c r="D60" s="684">
        <v>1</v>
      </c>
      <c r="E60" s="685" t="s">
        <v>974</v>
      </c>
      <c r="F60" s="693"/>
      <c r="G60" s="693"/>
      <c r="H60" s="703">
        <f t="shared" si="5"/>
        <v>0</v>
      </c>
      <c r="I60" s="691">
        <f t="shared" si="6"/>
        <v>0</v>
      </c>
      <c r="J60" s="691">
        <f t="shared" si="7"/>
        <v>0</v>
      </c>
      <c r="K60" s="696">
        <f t="shared" si="8"/>
        <v>0</v>
      </c>
      <c r="L60" s="698">
        <f t="shared" si="9"/>
        <v>0</v>
      </c>
    </row>
    <row r="61" spans="1:12" ht="14" outlineLevel="1">
      <c r="A61" s="307"/>
      <c r="B61" s="289"/>
      <c r="C61" s="313" t="s">
        <v>2056</v>
      </c>
      <c r="D61" s="684">
        <v>1</v>
      </c>
      <c r="E61" s="685" t="s">
        <v>974</v>
      </c>
      <c r="F61" s="693"/>
      <c r="G61" s="693"/>
      <c r="H61" s="703">
        <f t="shared" si="5"/>
        <v>0</v>
      </c>
      <c r="I61" s="691">
        <f t="shared" si="6"/>
        <v>0</v>
      </c>
      <c r="J61" s="691">
        <f t="shared" si="7"/>
        <v>0</v>
      </c>
      <c r="K61" s="696">
        <f t="shared" si="8"/>
        <v>0</v>
      </c>
      <c r="L61" s="698">
        <f t="shared" si="9"/>
        <v>0</v>
      </c>
    </row>
    <row r="62" spans="1:12" ht="14" outlineLevel="1">
      <c r="A62" s="307"/>
      <c r="B62" s="289"/>
      <c r="C62" s="313" t="s">
        <v>2057</v>
      </c>
      <c r="D62" s="684">
        <v>1</v>
      </c>
      <c r="E62" s="685" t="s">
        <v>974</v>
      </c>
      <c r="F62" s="693"/>
      <c r="G62" s="693"/>
      <c r="H62" s="703">
        <f t="shared" si="5"/>
        <v>0</v>
      </c>
      <c r="I62" s="691">
        <f t="shared" si="6"/>
        <v>0</v>
      </c>
      <c r="J62" s="691">
        <f t="shared" si="7"/>
        <v>0</v>
      </c>
      <c r="K62" s="696">
        <f t="shared" si="8"/>
        <v>0</v>
      </c>
      <c r="L62" s="698">
        <f t="shared" si="9"/>
        <v>0</v>
      </c>
    </row>
    <row r="63" spans="1:12" ht="14" outlineLevel="1">
      <c r="A63" s="307"/>
      <c r="B63" s="289"/>
      <c r="C63" s="313" t="s">
        <v>1999</v>
      </c>
      <c r="D63" s="684">
        <v>1</v>
      </c>
      <c r="E63" s="685" t="s">
        <v>974</v>
      </c>
      <c r="F63" s="693"/>
      <c r="G63" s="693"/>
      <c r="H63" s="703">
        <f t="shared" si="5"/>
        <v>0</v>
      </c>
      <c r="I63" s="691">
        <f t="shared" si="6"/>
        <v>0</v>
      </c>
      <c r="J63" s="691">
        <f t="shared" si="7"/>
        <v>0</v>
      </c>
      <c r="K63" s="696">
        <f t="shared" si="8"/>
        <v>0</v>
      </c>
      <c r="L63" s="698">
        <f t="shared" si="9"/>
        <v>0</v>
      </c>
    </row>
    <row r="64" spans="1:12" ht="14" outlineLevel="1">
      <c r="A64" s="307"/>
      <c r="B64" s="289"/>
      <c r="C64" s="313" t="s">
        <v>2058</v>
      </c>
      <c r="D64" s="684">
        <v>1</v>
      </c>
      <c r="E64" s="685" t="s">
        <v>974</v>
      </c>
      <c r="F64" s="693"/>
      <c r="G64" s="693"/>
      <c r="H64" s="703">
        <f t="shared" si="5"/>
        <v>0</v>
      </c>
      <c r="I64" s="691">
        <f t="shared" si="6"/>
        <v>0</v>
      </c>
      <c r="J64" s="691">
        <f t="shared" si="7"/>
        <v>0</v>
      </c>
      <c r="K64" s="696">
        <f t="shared" si="8"/>
        <v>0</v>
      </c>
      <c r="L64" s="698">
        <f t="shared" si="9"/>
        <v>0</v>
      </c>
    </row>
    <row r="65" spans="1:12" ht="14" outlineLevel="1">
      <c r="A65" s="307"/>
      <c r="B65" s="289"/>
      <c r="C65" s="313" t="s">
        <v>2059</v>
      </c>
      <c r="D65" s="684">
        <v>1</v>
      </c>
      <c r="E65" s="685" t="s">
        <v>974</v>
      </c>
      <c r="F65" s="693"/>
      <c r="G65" s="693"/>
      <c r="H65" s="703">
        <f t="shared" si="5"/>
        <v>0</v>
      </c>
      <c r="I65" s="691">
        <f t="shared" si="6"/>
        <v>0</v>
      </c>
      <c r="J65" s="691">
        <f t="shared" si="7"/>
        <v>0</v>
      </c>
      <c r="K65" s="696">
        <f t="shared" si="8"/>
        <v>0</v>
      </c>
      <c r="L65" s="698">
        <f t="shared" si="9"/>
        <v>0</v>
      </c>
    </row>
    <row r="66" spans="1:12" ht="14" outlineLevel="1">
      <c r="A66" s="307"/>
      <c r="B66" s="289"/>
      <c r="C66" s="313" t="s">
        <v>2060</v>
      </c>
      <c r="D66" s="684">
        <v>1</v>
      </c>
      <c r="E66" s="685" t="s">
        <v>974</v>
      </c>
      <c r="F66" s="693"/>
      <c r="G66" s="693"/>
      <c r="H66" s="703">
        <f t="shared" si="5"/>
        <v>0</v>
      </c>
      <c r="I66" s="691">
        <f t="shared" si="6"/>
        <v>0</v>
      </c>
      <c r="J66" s="691">
        <f t="shared" si="7"/>
        <v>0</v>
      </c>
      <c r="K66" s="696">
        <f t="shared" si="8"/>
        <v>0</v>
      </c>
      <c r="L66" s="698">
        <f t="shared" si="9"/>
        <v>0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5">
    <mergeCell ref="B3:B4"/>
    <mergeCell ref="D3:D4"/>
    <mergeCell ref="E3:E4"/>
    <mergeCell ref="K2:L2"/>
    <mergeCell ref="C3:C4"/>
  </mergeCells>
  <pageMargins left="0.31496062992125984" right="0.27559055118110237" top="0.35433070866141736" bottom="0.70866141732283472" header="0.15748031496062992" footer="0.31496062992125984"/>
  <pageSetup paperSize="9" firstPageNumber="0" fitToWidth="0" fitToHeight="5" orientation="landscape" horizontalDpi="300" verticalDpi="300" r:id="rId1"/>
  <headerFooter alignWithMargins="0">
    <oddHeader>&amp;C&amp;"Arial,tučné kurzíva"&amp;10&amp;A</oddHeader>
    <oddFooter>&amp;C&amp;"Arial,tučné kurzíva"&amp;10Stránka &amp;P&amp;R&amp;"Arial,Kurzíva"&amp;10uchazeč : .......................................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</vt:lpstr>
      <vt:lpstr>DOPL.NÁKL.</vt:lpstr>
      <vt:lpstr>položky</vt:lpstr>
      <vt:lpstr>ÚT- Kotelna</vt:lpstr>
      <vt:lpstr>ÚT - Otop.soust.</vt:lpstr>
      <vt:lpstr>ZTI</vt:lpstr>
      <vt:lpstr>VZT</vt:lpstr>
      <vt:lpstr>Silnoproud</vt:lpstr>
      <vt:lpstr>LDP</vt:lpstr>
      <vt:lpstr>Slabo</vt:lpstr>
      <vt:lpstr>LDP!Názvy_tisku</vt:lpstr>
      <vt:lpstr>položky!Názvy_tisku</vt:lpstr>
      <vt:lpstr>Silnoproud!Názvy_tisku</vt:lpstr>
      <vt:lpstr>Slabo!Názvy_tisku</vt:lpstr>
      <vt:lpstr>'ÚT - Otop.soust.'!Názvy_tisku</vt:lpstr>
      <vt:lpstr>'ÚT- Kotelna'!Názvy_tisku</vt:lpstr>
      <vt:lpstr>VZT!Názvy_tisku</vt:lpstr>
      <vt:lpstr>ZTI!Názvy_tisku</vt:lpstr>
      <vt:lpstr>DOPL.NÁKL.!Oblast_tisku</vt:lpstr>
      <vt:lpstr>LDP!Oblast_tisku</vt:lpstr>
      <vt:lpstr>položky!Oblast_tisku</vt:lpstr>
      <vt:lpstr>Rekapitulace!Oblast_tisku</vt:lpstr>
      <vt:lpstr>Silnoproud!Oblast_tisku</vt:lpstr>
      <vt:lpstr>Slabo!Oblast_tisku</vt:lpstr>
      <vt:lpstr>'ÚT - Otop.soust.'!Oblast_tisku</vt:lpstr>
      <vt:lpstr>'ÚT- Kotelna'!Oblast_tisku</vt:lpstr>
      <vt:lpstr>VZT!Oblast_tisku</vt:lpstr>
      <vt:lpstr>ZTI!Oblast_tisku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Střelba</dc:creator>
  <cp:lastModifiedBy>Petr Pecháček</cp:lastModifiedBy>
  <cp:lastPrinted>2025-02-21T08:33:03Z</cp:lastPrinted>
  <dcterms:created xsi:type="dcterms:W3CDTF">2025-02-05T08:39:59Z</dcterms:created>
  <dcterms:modified xsi:type="dcterms:W3CDTF">2025-03-31T12:53:01Z</dcterms:modified>
</cp:coreProperties>
</file>